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MAP\Dropbox\GG 19-82390 Yawhim SDA Preschool\Yawhima FILES to UPLOAD NEXT\"/>
    </mc:Choice>
  </mc:AlternateContent>
  <bookViews>
    <workbookView xWindow="-105" yWindow="-105" windowWidth="19425" windowHeight="10425" tabRatio="990" activeTab="6"/>
  </bookViews>
  <sheets>
    <sheet name="Budget Total" sheetId="4" r:id="rId1"/>
    <sheet name="Budget Detail" sheetId="1" r:id="rId2"/>
    <sheet name="School Construction Est." sheetId="37" r:id="rId3"/>
    <sheet name="Spend Plan" sheetId="43" r:id="rId4"/>
    <sheet name="Books &amp; Desks Est." sheetId="39" r:id="rId5"/>
    <sheet name="City" sheetId="34" r:id="rId6"/>
    <sheet name="Estate School Costs" sheetId="46" r:id="rId7"/>
    <sheet name="Fund 82390" sheetId="42" r:id="rId8"/>
    <sheet name="Metrics" sheetId="16" r:id="rId9"/>
    <sheet name="Actual Details 82390" sheetId="45" r:id="rId10"/>
    <sheet name="Inc&amp;Exp" sheetId="27" r:id="rId11"/>
    <sheet name="Training" sheetId="22" r:id="rId12"/>
    <sheet name="Implementation Outline" sheetId="36" r:id="rId13"/>
    <sheet name="TRF Payments" sheetId="24" r:id="rId14"/>
  </sheets>
  <definedNames>
    <definedName name="Concrete_Summary">'School Construction Est.'!$F$120</definedName>
    <definedName name="_xlnm.Print_Area" localSheetId="1">'Budget Detail'!$A$1:$G$45</definedName>
    <definedName name="_xlnm.Print_Area" localSheetId="0">'Budget Total'!$A$1:$E$10</definedName>
    <definedName name="_xlnm.Print_Area" localSheetId="5">City!$A$1:$I$24</definedName>
    <definedName name="_xlnm.Print_Area" localSheetId="6">'Estate School Costs'!$A$1:$I$340</definedName>
    <definedName name="_xlnm.Print_Area" localSheetId="7">'Fund 82390'!$A$1:$J$16</definedName>
    <definedName name="_xlnm.Print_Area" localSheetId="10">'Inc&amp;Exp'!$A$1:$E$39</definedName>
    <definedName name="_xlnm.Print_Area" localSheetId="2">'School Construction Est.'!$A$1:$H$541</definedName>
    <definedName name="_xlnm.Print_Area" localSheetId="3">'Spend Plan'!$A$1:$D$15</definedName>
    <definedName name="_xlnm.Print_Area" localSheetId="11">Training!$A$1:$F$9</definedName>
    <definedName name="_xlnm.Print_Titles" localSheetId="11">Training!$1:$1</definedName>
    <definedName name="Substructure_Summary">'School Construction Est.'!$F$87</definedName>
    <definedName name="Text31" localSheetId="1">'Budget Detail'!#REF!</definedName>
  </definedNames>
  <calcPr calcId="152511" iterateCount="1" calcOnSave="0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48569" i="46" l="1"/>
  <c r="F11" i="46"/>
  <c r="F13" i="46"/>
  <c r="F17" i="46"/>
  <c r="F19" i="46"/>
  <c r="F21" i="46"/>
  <c r="F25" i="46"/>
  <c r="F29" i="46"/>
  <c r="F34" i="46"/>
  <c r="F39" i="46"/>
  <c r="F43" i="46"/>
  <c r="F45" i="46"/>
  <c r="F101" i="46"/>
  <c r="F52" i="46"/>
  <c r="F54" i="46"/>
  <c r="F59" i="46"/>
  <c r="F61" i="46"/>
  <c r="F63" i="46"/>
  <c r="F68" i="46"/>
  <c r="F70" i="46"/>
  <c r="F77" i="46"/>
  <c r="F84" i="46"/>
  <c r="F90" i="46"/>
  <c r="F103" i="46"/>
  <c r="F481" i="46"/>
  <c r="F153" i="46"/>
  <c r="F155" i="46"/>
  <c r="F162" i="46"/>
  <c r="F164" i="46"/>
  <c r="F166" i="46"/>
  <c r="F168" i="46"/>
  <c r="F173" i="46"/>
  <c r="F175" i="46"/>
  <c r="F484" i="46"/>
  <c r="F185" i="46"/>
  <c r="F487" i="46"/>
  <c r="F198" i="46"/>
  <c r="F200" i="46"/>
  <c r="F490" i="46"/>
  <c r="F212" i="46"/>
  <c r="F218" i="46"/>
  <c r="F220" i="46"/>
  <c r="F222" i="46"/>
  <c r="F223" i="46"/>
  <c r="F224" i="46"/>
  <c r="F225" i="46"/>
  <c r="F229" i="46"/>
  <c r="F493" i="46"/>
  <c r="F245" i="46"/>
  <c r="F247" i="46"/>
  <c r="F255" i="46"/>
  <c r="F257" i="46"/>
  <c r="F265" i="46"/>
  <c r="F267" i="46"/>
  <c r="F269" i="46"/>
  <c r="F276" i="46"/>
  <c r="F278" i="46"/>
  <c r="F282" i="46"/>
  <c r="F327" i="46"/>
  <c r="F293" i="46"/>
  <c r="F295" i="46"/>
  <c r="F297" i="46"/>
  <c r="F299" i="46"/>
  <c r="F329" i="46"/>
  <c r="F496" i="46"/>
  <c r="F340" i="46"/>
  <c r="F499" i="46"/>
  <c r="F350" i="46"/>
  <c r="F352" i="46"/>
  <c r="F354" i="46"/>
  <c r="F358" i="46"/>
  <c r="F362" i="46"/>
  <c r="F366" i="46"/>
  <c r="F502" i="46"/>
  <c r="F505" i="46"/>
  <c r="F386" i="46"/>
  <c r="F388" i="46"/>
  <c r="F390" i="46"/>
  <c r="F392" i="46"/>
  <c r="F397" i="46"/>
  <c r="F402" i="46"/>
  <c r="F407" i="46"/>
  <c r="F409" i="46"/>
  <c r="F508" i="46"/>
  <c r="F433" i="46"/>
  <c r="F435" i="46"/>
  <c r="F438" i="46"/>
  <c r="F439" i="46"/>
  <c r="F441" i="46"/>
  <c r="F443" i="46"/>
  <c r="F446" i="46"/>
  <c r="F448" i="46"/>
  <c r="F451" i="46"/>
  <c r="F454" i="46"/>
  <c r="F511" i="46"/>
  <c r="F532" i="46"/>
  <c r="F529" i="46"/>
  <c r="F533" i="46"/>
  <c r="F538" i="46"/>
  <c r="F514" i="46"/>
  <c r="F457" i="46"/>
  <c r="F413" i="46"/>
  <c r="F378" i="46"/>
  <c r="F370" i="46"/>
  <c r="F343" i="46"/>
  <c r="F332" i="46"/>
  <c r="F301" i="46"/>
  <c r="F284" i="46"/>
  <c r="F233" i="46"/>
  <c r="F204" i="46"/>
  <c r="F189" i="46"/>
  <c r="F178" i="46"/>
  <c r="F141" i="46"/>
  <c r="F93" i="46"/>
  <c r="F47" i="46"/>
  <c r="F36" i="1"/>
  <c r="G36" i="1"/>
  <c r="A5" i="4"/>
  <c r="A11" i="43"/>
  <c r="D11" i="43"/>
  <c r="C9" i="16"/>
  <c r="C8" i="34"/>
  <c r="C9" i="34"/>
  <c r="C22" i="34"/>
  <c r="C16" i="34"/>
  <c r="C3" i="34"/>
  <c r="C4" i="16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F47" i="27"/>
  <c r="F46" i="27"/>
  <c r="F45" i="27"/>
  <c r="F44" i="27"/>
  <c r="F43" i="27"/>
  <c r="F42" i="27"/>
  <c r="F41" i="27"/>
  <c r="F40" i="27"/>
  <c r="J39" i="27"/>
  <c r="F39" i="27"/>
  <c r="F38" i="27"/>
  <c r="F37" i="27"/>
  <c r="F36" i="27"/>
  <c r="F35" i="27"/>
  <c r="F34" i="27"/>
  <c r="F33" i="27"/>
  <c r="F32" i="27"/>
  <c r="F31" i="27"/>
  <c r="H31" i="27"/>
  <c r="F30" i="27"/>
  <c r="F26" i="27"/>
  <c r="F27" i="27"/>
  <c r="E26" i="27"/>
  <c r="E27" i="27"/>
  <c r="H17" i="27"/>
  <c r="H18" i="27"/>
  <c r="H19" i="27"/>
  <c r="H20" i="27"/>
  <c r="H21" i="27"/>
  <c r="H22" i="27"/>
  <c r="H23" i="27"/>
  <c r="H24" i="27"/>
  <c r="D12" i="27"/>
  <c r="E6" i="27"/>
  <c r="E7" i="27"/>
  <c r="E8" i="27"/>
  <c r="E9" i="27"/>
  <c r="E10" i="27"/>
  <c r="H167" i="45"/>
  <c r="J167" i="45"/>
  <c r="H166" i="45"/>
  <c r="J166" i="45"/>
  <c r="H165" i="45"/>
  <c r="H164" i="45"/>
  <c r="J164" i="45"/>
  <c r="H163" i="45"/>
  <c r="J163" i="45"/>
  <c r="H162" i="45"/>
  <c r="J162" i="45"/>
  <c r="H161" i="45"/>
  <c r="J161" i="45"/>
  <c r="H160" i="45"/>
  <c r="J160" i="45"/>
  <c r="H159" i="45"/>
  <c r="J159" i="45"/>
  <c r="H158" i="45"/>
  <c r="J158" i="45"/>
  <c r="H157" i="45"/>
  <c r="J157" i="45"/>
  <c r="H156" i="45"/>
  <c r="J156" i="45"/>
  <c r="H155" i="45"/>
  <c r="J155" i="45"/>
  <c r="H154" i="45"/>
  <c r="J154" i="45"/>
  <c r="H153" i="45"/>
  <c r="J153" i="45"/>
  <c r="H152" i="45"/>
  <c r="J152" i="45"/>
  <c r="H151" i="45"/>
  <c r="J151" i="45"/>
  <c r="H150" i="45"/>
  <c r="J150" i="45"/>
  <c r="H149" i="45"/>
  <c r="J149" i="45"/>
  <c r="H148" i="45"/>
  <c r="J148" i="45"/>
  <c r="H147" i="45"/>
  <c r="J147" i="45"/>
  <c r="H146" i="45"/>
  <c r="J146" i="45"/>
  <c r="H145" i="45"/>
  <c r="J145" i="45"/>
  <c r="H144" i="45"/>
  <c r="J144" i="45"/>
  <c r="H143" i="45"/>
  <c r="J143" i="45"/>
  <c r="H142" i="45"/>
  <c r="J142" i="45"/>
  <c r="H141" i="45"/>
  <c r="J141" i="45"/>
  <c r="H140" i="45"/>
  <c r="J140" i="45"/>
  <c r="H139" i="45"/>
  <c r="J139" i="45"/>
  <c r="H138" i="45"/>
  <c r="J138" i="45"/>
  <c r="H137" i="45"/>
  <c r="J137" i="45"/>
  <c r="H136" i="45"/>
  <c r="J136" i="45"/>
  <c r="H135" i="45"/>
  <c r="J135" i="45"/>
  <c r="H134" i="45"/>
  <c r="J134" i="45"/>
  <c r="H133" i="45"/>
  <c r="J133" i="45"/>
  <c r="H132" i="45"/>
  <c r="J132" i="45"/>
  <c r="H131" i="45"/>
  <c r="J131" i="45"/>
  <c r="H130" i="45"/>
  <c r="J130" i="45"/>
  <c r="H129" i="45"/>
  <c r="J129" i="45"/>
  <c r="H128" i="45"/>
  <c r="J128" i="45"/>
  <c r="H127" i="45"/>
  <c r="J127" i="45"/>
  <c r="H126" i="45"/>
  <c r="J126" i="45"/>
  <c r="H125" i="45"/>
  <c r="J125" i="45"/>
  <c r="H124" i="45"/>
  <c r="J124" i="45"/>
  <c r="H123" i="45"/>
  <c r="J123" i="45"/>
  <c r="H122" i="45"/>
  <c r="J122" i="45"/>
  <c r="H121" i="45"/>
  <c r="J121" i="45"/>
  <c r="H120" i="45"/>
  <c r="J120" i="45"/>
  <c r="H119" i="45"/>
  <c r="J119" i="45"/>
  <c r="H118" i="45"/>
  <c r="J118" i="45"/>
  <c r="H117" i="45"/>
  <c r="J117" i="45"/>
  <c r="H116" i="45"/>
  <c r="J116" i="45"/>
  <c r="H115" i="45"/>
  <c r="J115" i="45"/>
  <c r="H114" i="45"/>
  <c r="J114" i="45"/>
  <c r="H113" i="45"/>
  <c r="J113" i="45"/>
  <c r="H112" i="45"/>
  <c r="J112" i="45"/>
  <c r="H111" i="45"/>
  <c r="J111" i="45"/>
  <c r="H110" i="45"/>
  <c r="J110" i="45"/>
  <c r="H109" i="45"/>
  <c r="J109" i="45"/>
  <c r="H108" i="45"/>
  <c r="J108" i="45"/>
  <c r="H107" i="45"/>
  <c r="J107" i="45"/>
  <c r="H106" i="45"/>
  <c r="J106" i="45"/>
  <c r="H105" i="45"/>
  <c r="J105" i="45"/>
  <c r="H104" i="45"/>
  <c r="J104" i="45"/>
  <c r="H103" i="45"/>
  <c r="J103" i="45"/>
  <c r="H102" i="45"/>
  <c r="J102" i="45"/>
  <c r="H101" i="45"/>
  <c r="J101" i="45"/>
  <c r="H100" i="45"/>
  <c r="J100" i="45"/>
  <c r="H99" i="45"/>
  <c r="J99" i="45"/>
  <c r="H98" i="45"/>
  <c r="J98" i="45"/>
  <c r="H97" i="45"/>
  <c r="J97" i="45"/>
  <c r="H96" i="45"/>
  <c r="J96" i="45"/>
  <c r="H95" i="45"/>
  <c r="J95" i="45"/>
  <c r="H94" i="45"/>
  <c r="J94" i="45"/>
  <c r="H93" i="45"/>
  <c r="J93" i="45"/>
  <c r="H92" i="45"/>
  <c r="J92" i="45"/>
  <c r="H91" i="45"/>
  <c r="J91" i="45"/>
  <c r="H90" i="45"/>
  <c r="J90" i="45"/>
  <c r="H89" i="45"/>
  <c r="J89" i="45"/>
  <c r="H88" i="45"/>
  <c r="J88" i="45"/>
  <c r="H87" i="45"/>
  <c r="J87" i="45"/>
  <c r="H86" i="45"/>
  <c r="J86" i="45"/>
  <c r="H85" i="45"/>
  <c r="J85" i="45"/>
  <c r="H84" i="45"/>
  <c r="J84" i="45"/>
  <c r="H83" i="45"/>
  <c r="J83" i="45"/>
  <c r="H82" i="45"/>
  <c r="J82" i="45"/>
  <c r="H81" i="45"/>
  <c r="J81" i="45"/>
  <c r="H80" i="45"/>
  <c r="J80" i="45"/>
  <c r="H79" i="45"/>
  <c r="J79" i="45"/>
  <c r="H78" i="45"/>
  <c r="J78" i="45"/>
  <c r="H77" i="45"/>
  <c r="J77" i="45"/>
  <c r="H76" i="45"/>
  <c r="J76" i="45"/>
  <c r="H75" i="45"/>
  <c r="J75" i="45"/>
  <c r="H74" i="45"/>
  <c r="J74" i="45"/>
  <c r="H73" i="45"/>
  <c r="J73" i="45"/>
  <c r="H72" i="45"/>
  <c r="J72" i="45"/>
  <c r="H71" i="45"/>
  <c r="J71" i="45"/>
  <c r="H70" i="45"/>
  <c r="J70" i="45"/>
  <c r="H69" i="45"/>
  <c r="J69" i="45"/>
  <c r="H68" i="45"/>
  <c r="J68" i="45"/>
  <c r="H67" i="45"/>
  <c r="J67" i="45"/>
  <c r="H66" i="45"/>
  <c r="J66" i="45"/>
  <c r="H65" i="45"/>
  <c r="J65" i="45"/>
  <c r="H64" i="45"/>
  <c r="J64" i="45"/>
  <c r="H63" i="45"/>
  <c r="J63" i="45"/>
  <c r="H62" i="45"/>
  <c r="J62" i="45"/>
  <c r="H61" i="45"/>
  <c r="J61" i="45"/>
  <c r="H60" i="45"/>
  <c r="J60" i="45"/>
  <c r="H59" i="45"/>
  <c r="J59" i="45"/>
  <c r="H58" i="45"/>
  <c r="J58" i="45"/>
  <c r="H57" i="45"/>
  <c r="J57" i="45"/>
  <c r="H56" i="45"/>
  <c r="J56" i="45"/>
  <c r="H55" i="45"/>
  <c r="J55" i="45"/>
  <c r="H54" i="45"/>
  <c r="J54" i="45"/>
  <c r="H53" i="45"/>
  <c r="J53" i="45"/>
  <c r="H52" i="45"/>
  <c r="J52" i="45"/>
  <c r="H51" i="45"/>
  <c r="J51" i="45"/>
  <c r="H50" i="45"/>
  <c r="J50" i="45"/>
  <c r="H49" i="45"/>
  <c r="J49" i="45"/>
  <c r="H48" i="45"/>
  <c r="J48" i="45"/>
  <c r="H47" i="45"/>
  <c r="J47" i="45"/>
  <c r="H46" i="45"/>
  <c r="J46" i="45"/>
  <c r="H45" i="45"/>
  <c r="J45" i="45"/>
  <c r="H44" i="45"/>
  <c r="J44" i="45"/>
  <c r="H43" i="45"/>
  <c r="J43" i="45"/>
  <c r="H42" i="45"/>
  <c r="J42" i="45"/>
  <c r="H41" i="45"/>
  <c r="J41" i="45"/>
  <c r="H40" i="45"/>
  <c r="J40" i="45"/>
  <c r="H39" i="45"/>
  <c r="J39" i="45"/>
  <c r="H38" i="45"/>
  <c r="J38" i="45"/>
  <c r="H37" i="45"/>
  <c r="J37" i="45"/>
  <c r="H36" i="45"/>
  <c r="J36" i="45"/>
  <c r="H21" i="45"/>
  <c r="H22" i="45"/>
  <c r="H23" i="45"/>
  <c r="H33" i="45"/>
  <c r="H32" i="45"/>
  <c r="J32" i="45"/>
  <c r="H31" i="45"/>
  <c r="J31" i="45"/>
  <c r="H30" i="45"/>
  <c r="J30" i="45"/>
  <c r="H29" i="45"/>
  <c r="J29" i="45"/>
  <c r="H28" i="45"/>
  <c r="J28" i="45"/>
  <c r="H26" i="45"/>
  <c r="J26" i="45"/>
  <c r="H25" i="45"/>
  <c r="J25" i="45"/>
  <c r="H24" i="45"/>
  <c r="J24" i="45"/>
  <c r="J23" i="45"/>
  <c r="J22" i="45"/>
  <c r="J21" i="45"/>
  <c r="H20" i="45"/>
  <c r="J20" i="45"/>
  <c r="H19" i="45"/>
  <c r="J19" i="45"/>
  <c r="H18" i="45"/>
  <c r="J18" i="45"/>
  <c r="H17" i="45"/>
  <c r="J17" i="45"/>
  <c r="H16" i="45"/>
  <c r="J16" i="45"/>
  <c r="H15" i="45"/>
  <c r="J15" i="45"/>
  <c r="H14" i="45"/>
  <c r="J14" i="45"/>
  <c r="H13" i="45"/>
  <c r="J13" i="45"/>
  <c r="H12" i="45"/>
  <c r="J12" i="45"/>
  <c r="H11" i="45"/>
  <c r="J11" i="45"/>
  <c r="H10" i="45"/>
  <c r="J10" i="45"/>
  <c r="H9" i="45"/>
  <c r="J9" i="45"/>
  <c r="H8" i="45"/>
  <c r="J8" i="45"/>
  <c r="H7" i="45"/>
  <c r="J7" i="45"/>
  <c r="H6" i="45"/>
  <c r="J6" i="45"/>
  <c r="H5" i="45"/>
  <c r="J5" i="45"/>
  <c r="H4" i="45"/>
  <c r="J4" i="45"/>
  <c r="H3" i="45"/>
  <c r="J3" i="45"/>
  <c r="H2" i="45"/>
  <c r="J2" i="45"/>
  <c r="C7" i="16"/>
  <c r="C6" i="16"/>
  <c r="C24" i="34"/>
  <c r="C10" i="42"/>
  <c r="E10" i="42"/>
  <c r="E11" i="42"/>
  <c r="E12" i="42"/>
  <c r="E14" i="42"/>
  <c r="E2" i="39"/>
  <c r="E3" i="39"/>
  <c r="E4" i="39"/>
  <c r="E5" i="39"/>
  <c r="E6" i="39"/>
  <c r="E7" i="39"/>
  <c r="E8" i="39"/>
  <c r="E9" i="39"/>
  <c r="E10" i="39"/>
  <c r="E11" i="39"/>
  <c r="E12" i="39"/>
  <c r="D6" i="1"/>
  <c r="E6" i="1"/>
  <c r="G6" i="1"/>
  <c r="E14" i="39"/>
  <c r="E15" i="39"/>
  <c r="E16" i="39"/>
  <c r="E17" i="39"/>
  <c r="E19" i="39"/>
  <c r="D7" i="1"/>
  <c r="E7" i="1"/>
  <c r="G7" i="1"/>
  <c r="D23" i="39"/>
  <c r="E23" i="39"/>
  <c r="E24" i="39"/>
  <c r="E25" i="39"/>
  <c r="E26" i="39"/>
  <c r="E27" i="39"/>
  <c r="E28" i="39"/>
  <c r="D8" i="1"/>
  <c r="F8" i="1"/>
  <c r="G8" i="1"/>
  <c r="G1" i="39"/>
  <c r="E42" i="39"/>
  <c r="D9" i="1"/>
  <c r="F9" i="1"/>
  <c r="G9" i="1"/>
  <c r="F10" i="1"/>
  <c r="G10" i="1"/>
  <c r="G11" i="1"/>
  <c r="D2" i="4"/>
  <c r="F6" i="37"/>
  <c r="F9" i="37"/>
  <c r="F11" i="37"/>
  <c r="F14" i="37"/>
  <c r="F16" i="37"/>
  <c r="F22" i="37"/>
  <c r="F29" i="37"/>
  <c r="F31" i="37"/>
  <c r="F33" i="37"/>
  <c r="F35" i="37"/>
  <c r="F82" i="37"/>
  <c r="F42" i="37"/>
  <c r="F47" i="37"/>
  <c r="F49" i="37"/>
  <c r="F51" i="37"/>
  <c r="F56" i="37"/>
  <c r="F58" i="37"/>
  <c r="F65" i="37"/>
  <c r="F71" i="37"/>
  <c r="F77" i="37"/>
  <c r="F79" i="37"/>
  <c r="F84" i="37"/>
  <c r="F87" i="37"/>
  <c r="F514" i="37"/>
  <c r="D15" i="1"/>
  <c r="E15" i="1"/>
  <c r="F95" i="37"/>
  <c r="F97" i="37"/>
  <c r="F103" i="37"/>
  <c r="F105" i="37"/>
  <c r="F107" i="37"/>
  <c r="F109" i="37"/>
  <c r="F114" i="37"/>
  <c r="F116" i="37"/>
  <c r="F120" i="37"/>
  <c r="F516" i="37"/>
  <c r="D16" i="1"/>
  <c r="E16" i="1"/>
  <c r="F127" i="37"/>
  <c r="F129" i="37"/>
  <c r="F133" i="37"/>
  <c r="F518" i="37"/>
  <c r="D17" i="1"/>
  <c r="E17" i="1"/>
  <c r="F140" i="37"/>
  <c r="F143" i="37"/>
  <c r="F144" i="37"/>
  <c r="F146" i="37"/>
  <c r="F149" i="37"/>
  <c r="F152" i="37"/>
  <c r="F520" i="37"/>
  <c r="F157" i="37"/>
  <c r="F159" i="37"/>
  <c r="F161" i="37"/>
  <c r="F163" i="37"/>
  <c r="F165" i="37"/>
  <c r="F171" i="37"/>
  <c r="F173" i="37"/>
  <c r="F175" i="37"/>
  <c r="F188" i="37"/>
  <c r="F522" i="37"/>
  <c r="D18" i="1"/>
  <c r="E18" i="1"/>
  <c r="F195" i="37"/>
  <c r="F201" i="37"/>
  <c r="F204" i="37"/>
  <c r="F206" i="37"/>
  <c r="F208" i="37"/>
  <c r="F210" i="37"/>
  <c r="F214" i="37"/>
  <c r="F219" i="37"/>
  <c r="F221" i="37"/>
  <c r="F223" i="37"/>
  <c r="F227" i="37"/>
  <c r="F231" i="37"/>
  <c r="F235" i="37"/>
  <c r="F237" i="37"/>
  <c r="F240" i="37"/>
  <c r="F242" i="37"/>
  <c r="F284" i="37"/>
  <c r="F251" i="37"/>
  <c r="F253" i="37"/>
  <c r="F255" i="37"/>
  <c r="F257" i="37"/>
  <c r="F259" i="37"/>
  <c r="F261" i="37"/>
  <c r="F263" i="37"/>
  <c r="F265" i="37"/>
  <c r="F267" i="37"/>
  <c r="F271" i="37"/>
  <c r="F273" i="37"/>
  <c r="F275" i="37"/>
  <c r="F278" i="37"/>
  <c r="F281" i="37"/>
  <c r="F286" i="37"/>
  <c r="F289" i="37"/>
  <c r="F524" i="37"/>
  <c r="D19" i="1"/>
  <c r="E19" i="1"/>
  <c r="F297" i="37"/>
  <c r="F299" i="37"/>
  <c r="F301" i="37"/>
  <c r="F305" i="37"/>
  <c r="F308" i="37"/>
  <c r="F312" i="37"/>
  <c r="F314" i="37"/>
  <c r="F318" i="37"/>
  <c r="F320" i="37"/>
  <c r="F326" i="37"/>
  <c r="F328" i="37"/>
  <c r="F330" i="37"/>
  <c r="F333" i="37"/>
  <c r="F526" i="37"/>
  <c r="D20" i="1"/>
  <c r="E20" i="1"/>
  <c r="F343" i="37"/>
  <c r="F346" i="37"/>
  <c r="F348" i="37"/>
  <c r="F353" i="37"/>
  <c r="F357" i="37"/>
  <c r="F362" i="37"/>
  <c r="F367" i="37"/>
  <c r="F374" i="37"/>
  <c r="F528" i="37"/>
  <c r="D21" i="1"/>
  <c r="E21" i="1"/>
  <c r="F380" i="37"/>
  <c r="F382" i="37"/>
  <c r="F384" i="37"/>
  <c r="F386" i="37"/>
  <c r="F391" i="37"/>
  <c r="F393" i="37"/>
  <c r="F395" i="37"/>
  <c r="F400" i="37"/>
  <c r="F402" i="37"/>
  <c r="F404" i="37"/>
  <c r="F406" i="37"/>
  <c r="F408" i="37"/>
  <c r="F410" i="37"/>
  <c r="F415" i="37"/>
  <c r="F530" i="37"/>
  <c r="D22" i="1"/>
  <c r="E22" i="1"/>
  <c r="F422" i="37"/>
  <c r="F425" i="37"/>
  <c r="F427" i="37"/>
  <c r="F430" i="37"/>
  <c r="F432" i="37"/>
  <c r="F435" i="37"/>
  <c r="F437" i="37"/>
  <c r="F440" i="37"/>
  <c r="F442" i="37"/>
  <c r="F445" i="37"/>
  <c r="F447" i="37"/>
  <c r="F501" i="37"/>
  <c r="F455" i="37"/>
  <c r="F458" i="37"/>
  <c r="F459" i="37"/>
  <c r="F460" i="37"/>
  <c r="F463" i="37"/>
  <c r="F466" i="37"/>
  <c r="F471" i="37"/>
  <c r="F503" i="37"/>
  <c r="F475" i="37"/>
  <c r="F477" i="37"/>
  <c r="F479" i="37"/>
  <c r="F482" i="37"/>
  <c r="F484" i="37"/>
  <c r="F486" i="37"/>
  <c r="F488" i="37"/>
  <c r="F490" i="37"/>
  <c r="F493" i="37"/>
  <c r="F496" i="37"/>
  <c r="F505" i="37"/>
  <c r="F508" i="37"/>
  <c r="F532" i="37"/>
  <c r="D23" i="1"/>
  <c r="E23" i="1"/>
  <c r="D24" i="1"/>
  <c r="E24" i="1"/>
  <c r="D25" i="1"/>
  <c r="E25" i="1"/>
  <c r="E26" i="1"/>
  <c r="C3" i="4"/>
  <c r="D3" i="4"/>
  <c r="E30" i="1"/>
  <c r="G30" i="1"/>
  <c r="E31" i="1"/>
  <c r="G31" i="1"/>
  <c r="F32" i="1"/>
  <c r="G32" i="1"/>
  <c r="G33" i="1"/>
  <c r="D4" i="4"/>
  <c r="E32" i="39"/>
  <c r="E36" i="39"/>
  <c r="F37" i="1"/>
  <c r="G37" i="1"/>
  <c r="G38" i="1"/>
  <c r="D5" i="4"/>
  <c r="J11" i="42"/>
  <c r="F2" i="42"/>
  <c r="F3" i="42"/>
  <c r="F4" i="42"/>
  <c r="F5" i="42"/>
  <c r="F10" i="42"/>
  <c r="D5" i="42"/>
  <c r="D4" i="42"/>
  <c r="C29" i="34"/>
  <c r="A4" i="4"/>
  <c r="A11" i="34"/>
  <c r="F2" i="39"/>
  <c r="F3" i="39"/>
  <c r="F4" i="39"/>
  <c r="F5" i="39"/>
  <c r="F6" i="39"/>
  <c r="F7" i="39"/>
  <c r="F8" i="39"/>
  <c r="F9" i="39"/>
  <c r="F10" i="39"/>
  <c r="F11" i="39"/>
  <c r="F12" i="39"/>
  <c r="F14" i="39"/>
  <c r="F15" i="39"/>
  <c r="F16" i="39"/>
  <c r="F17" i="39"/>
  <c r="F19" i="39"/>
  <c r="F23" i="39"/>
  <c r="F24" i="39"/>
  <c r="F25" i="39"/>
  <c r="F26" i="39"/>
  <c r="F27" i="39"/>
  <c r="F28" i="39"/>
  <c r="F40" i="39"/>
  <c r="F45" i="39"/>
  <c r="E45" i="39"/>
  <c r="E40" i="39"/>
  <c r="F31" i="39"/>
  <c r="F32" i="39"/>
  <c r="F33" i="39"/>
  <c r="F34" i="39"/>
  <c r="F36" i="39"/>
  <c r="D19" i="39"/>
  <c r="L2" i="39"/>
  <c r="G2" i="39"/>
  <c r="D5" i="43"/>
  <c r="D6" i="43"/>
  <c r="D7" i="43"/>
  <c r="D8" i="43"/>
  <c r="D9" i="43"/>
  <c r="D10" i="43"/>
  <c r="D12" i="43"/>
  <c r="D13" i="43"/>
  <c r="C5" i="43"/>
  <c r="B6" i="43"/>
  <c r="C6" i="43"/>
  <c r="C7" i="43"/>
  <c r="C8" i="43"/>
  <c r="C9" i="43"/>
  <c r="C10" i="43"/>
  <c r="C11" i="43"/>
  <c r="C12" i="43"/>
  <c r="C13" i="43"/>
  <c r="B13" i="43"/>
  <c r="A12" i="43"/>
  <c r="A10" i="43"/>
  <c r="A8" i="43"/>
  <c r="A7" i="43"/>
  <c r="A3" i="4"/>
  <c r="A6" i="43"/>
  <c r="A2" i="4"/>
  <c r="A5" i="43"/>
  <c r="F535" i="37"/>
  <c r="F541" i="37"/>
  <c r="H541" i="37"/>
  <c r="H539" i="37"/>
  <c r="H537" i="37"/>
  <c r="H514" i="37"/>
  <c r="H516" i="37"/>
  <c r="H518" i="37"/>
  <c r="H520" i="37"/>
  <c r="H522" i="37"/>
  <c r="H524" i="37"/>
  <c r="H526" i="37"/>
  <c r="H528" i="37"/>
  <c r="H530" i="37"/>
  <c r="H532" i="37"/>
  <c r="H535" i="37"/>
  <c r="C522" i="37"/>
  <c r="J520" i="37"/>
  <c r="I520" i="37"/>
  <c r="H508" i="37"/>
  <c r="H471" i="37"/>
  <c r="H447" i="37"/>
  <c r="H415" i="37"/>
  <c r="H374" i="37"/>
  <c r="H333" i="37"/>
  <c r="H289" i="37"/>
  <c r="H242" i="37"/>
  <c r="H188" i="37"/>
  <c r="C188" i="37"/>
  <c r="H152" i="37"/>
  <c r="H133" i="37"/>
  <c r="H120" i="37"/>
  <c r="H87" i="37"/>
  <c r="H84" i="37"/>
  <c r="H82" i="37"/>
  <c r="H79" i="37"/>
  <c r="H35" i="37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26" i="1"/>
  <c r="G27" i="1"/>
  <c r="G40" i="1"/>
  <c r="G41" i="1"/>
  <c r="E8" i="4"/>
  <c r="F42" i="1"/>
  <c r="G42" i="1"/>
  <c r="E9" i="4"/>
  <c r="F43" i="1"/>
  <c r="G43" i="1"/>
  <c r="G45" i="1"/>
  <c r="F45" i="1"/>
  <c r="E7" i="4"/>
  <c r="F41" i="1"/>
  <c r="E6" i="4"/>
  <c r="F40" i="1"/>
  <c r="F38" i="1"/>
  <c r="E36" i="1"/>
  <c r="E37" i="1"/>
  <c r="E38" i="1"/>
  <c r="D38" i="1"/>
  <c r="F30" i="1"/>
  <c r="F31" i="1"/>
  <c r="F33" i="1"/>
  <c r="E33" i="1"/>
  <c r="D33" i="1"/>
  <c r="E32" i="1"/>
  <c r="F26" i="1"/>
  <c r="F27" i="1"/>
  <c r="D26" i="1"/>
  <c r="F6" i="1"/>
  <c r="F7" i="1"/>
  <c r="F11" i="1"/>
  <c r="E8" i="1"/>
  <c r="E9" i="1"/>
  <c r="E10" i="1"/>
  <c r="E11" i="1"/>
  <c r="D11" i="1"/>
  <c r="D12" i="4"/>
  <c r="E2" i="4"/>
  <c r="E3" i="4"/>
  <c r="E4" i="4"/>
  <c r="E5" i="4"/>
  <c r="E10" i="4"/>
  <c r="C5" i="4"/>
  <c r="C4" i="4"/>
  <c r="B4" i="4"/>
  <c r="C2" i="4"/>
  <c r="D10" i="4"/>
  <c r="E16" i="42"/>
  <c r="E17" i="42"/>
  <c r="F2" i="4"/>
  <c r="F3" i="4"/>
  <c r="F4" i="4"/>
  <c r="F5" i="4"/>
  <c r="F6" i="4"/>
  <c r="F7" i="4"/>
  <c r="F8" i="4"/>
  <c r="F9" i="4"/>
  <c r="D13" i="4"/>
  <c r="F10" i="4"/>
</calcChain>
</file>

<file path=xl/sharedStrings.xml><?xml version="1.0" encoding="utf-8"?>
<sst xmlns="http://schemas.openxmlformats.org/spreadsheetml/2006/main" count="1585" uniqueCount="817">
  <si>
    <t>Total Project Costs</t>
  </si>
  <si>
    <t>Budget Quantity</t>
  </si>
  <si>
    <t>Per Solution USD</t>
  </si>
  <si>
    <t>Grand Total USD</t>
  </si>
  <si>
    <t>GHS Total Cedis</t>
  </si>
  <si>
    <t>Percent</t>
  </si>
  <si>
    <t>Notes</t>
  </si>
  <si>
    <t>See Detail</t>
  </si>
  <si>
    <t>Contingency</t>
  </si>
  <si>
    <t>Signage</t>
  </si>
  <si>
    <t>Monitoring by Sunyani Central Rotarians</t>
  </si>
  <si>
    <t>Financial Fees</t>
  </si>
  <si>
    <t>Grand Total for Yawhima Preschool Grant</t>
  </si>
  <si>
    <t>Financing amount</t>
  </si>
  <si>
    <t>Difference in funding versus budget</t>
  </si>
  <si>
    <t>Conversion Rate as of Dec 16, 2019</t>
  </si>
  <si>
    <t>Ghana Cedis (GHS) Exchange Rate $1 =</t>
  </si>
  <si>
    <t>Budget Item</t>
  </si>
  <si>
    <t>Name of Supplier</t>
  </si>
  <si>
    <t>Qty</t>
  </si>
  <si>
    <t>Schools</t>
  </si>
  <si>
    <t>School Books, Desks &amp; Training (Solution 1)</t>
  </si>
  <si>
    <t>Unit Cost Cedis</t>
  </si>
  <si>
    <t>Unit Cost USD</t>
  </si>
  <si>
    <t>Total Cedis</t>
  </si>
  <si>
    <t>Total USD</t>
  </si>
  <si>
    <t>Textbooks:  Math, Science, English, Twi &amp; French Languages, ICT and other books (Grades 1-6)</t>
  </si>
  <si>
    <t>Ebenezer Bookshop</t>
  </si>
  <si>
    <r>
      <rPr>
        <b/>
        <sz val="12"/>
        <rFont val="Cambria"/>
        <family val="1"/>
        <scheme val="major"/>
      </rPr>
      <t>Note:</t>
    </r>
    <r>
      <rPr>
        <sz val="10"/>
        <rFont val="Cambria"/>
        <family val="1"/>
        <scheme val="major"/>
      </rPr>
      <t xml:space="preserve">  See Books &amp; Desks tab for details</t>
    </r>
  </si>
  <si>
    <t>Textbooks for Nursery &amp; Kindergarten</t>
  </si>
  <si>
    <t>Wise Furniture Co. Ltd</t>
  </si>
  <si>
    <t>Desks, Chairs and Tables</t>
  </si>
  <si>
    <t>Library</t>
  </si>
  <si>
    <t xml:space="preserve">Training for Teachers </t>
  </si>
  <si>
    <t>Sunyani Municipal District</t>
  </si>
  <si>
    <t>Total School Books, Desks &amp; Training (Solution 1)</t>
  </si>
  <si>
    <t>School Blocks</t>
  </si>
  <si>
    <t>Simple School (Solution 2)</t>
  </si>
  <si>
    <r>
      <rPr>
        <b/>
        <sz val="12"/>
        <rFont val="Cambria"/>
        <family val="1"/>
        <scheme val="major"/>
      </rPr>
      <t>Note:</t>
    </r>
    <r>
      <rPr>
        <sz val="12"/>
        <rFont val="Cambria"/>
        <family val="1"/>
        <scheme val="major"/>
      </rPr>
      <t xml:space="preserve">  See School Construction tab for details</t>
    </r>
  </si>
  <si>
    <t>Substructure</t>
  </si>
  <si>
    <t>Gyakum Company Ltd.</t>
  </si>
  <si>
    <t>Concrete Work</t>
  </si>
  <si>
    <t>Block Work</t>
  </si>
  <si>
    <t>Roofing and Carpentry</t>
  </si>
  <si>
    <t>Joinery</t>
  </si>
  <si>
    <t>Fittings and Fixtures</t>
  </si>
  <si>
    <t>Floor, Wall &amp; Ceiling Finishings</t>
  </si>
  <si>
    <t>Painting &amp; Decorating</t>
  </si>
  <si>
    <t>External works and drainage</t>
  </si>
  <si>
    <t>Labor</t>
  </si>
  <si>
    <t>Project management @ 3%</t>
  </si>
  <si>
    <t>Biyira Contracting Works</t>
  </si>
  <si>
    <t>Total Simple School (Solution 2)</t>
  </si>
  <si>
    <t>(without labor &amp; project mgt fee)</t>
  </si>
  <si>
    <t>Microflush Toilets for Schools (Solution 3)</t>
  </si>
  <si>
    <t>Plumbing &amp; Building Supplies</t>
  </si>
  <si>
    <t>Sucoff Ventures</t>
  </si>
  <si>
    <t>Construction Labor</t>
  </si>
  <si>
    <t>Sanitation, Health &amp; Hygiene Training</t>
  </si>
  <si>
    <t>Total Microflush Toilets for Schools (Solution 3)</t>
  </si>
  <si>
    <t>Computers and technology (Solution 4)</t>
  </si>
  <si>
    <t>Computers</t>
  </si>
  <si>
    <t>K. Fosu Enterprise</t>
  </si>
  <si>
    <t>TV Screen and Learning Materials</t>
  </si>
  <si>
    <t>Total Computers and technology (Solution 4)</t>
  </si>
  <si>
    <t>Change on Budget Total Page</t>
  </si>
  <si>
    <t>Peter Aboagye Antwi</t>
  </si>
  <si>
    <t>Goil Oil Station</t>
  </si>
  <si>
    <t>Fidelity Bank</t>
  </si>
  <si>
    <t>Total Costs</t>
  </si>
  <si>
    <t>* Items in BLUE are included in the online grants.rotary.org system</t>
  </si>
  <si>
    <t>Item</t>
  </si>
  <si>
    <t>Description</t>
  </si>
  <si>
    <t>Qty.</t>
  </si>
  <si>
    <t>Unit</t>
  </si>
  <si>
    <t>Rate</t>
  </si>
  <si>
    <t>Amount GH¢</t>
  </si>
  <si>
    <t>USD $</t>
  </si>
  <si>
    <t>Excavations And Earthwork</t>
  </si>
  <si>
    <t>A</t>
  </si>
  <si>
    <t>Excavate foundation trench not</t>
  </si>
  <si>
    <t>exceeding 1.5 meter deep commencing at</t>
  </si>
  <si>
    <t>m3</t>
  </si>
  <si>
    <t>150mm stripped level.</t>
  </si>
  <si>
    <t>B</t>
  </si>
  <si>
    <t>Excavate pit for column bases</t>
  </si>
  <si>
    <t>C</t>
  </si>
  <si>
    <t>Extra over excavation and disposal in rocks</t>
  </si>
  <si>
    <t>D</t>
  </si>
  <si>
    <t>Backfill around excavation with</t>
  </si>
  <si>
    <t>selected excavated materials.</t>
  </si>
  <si>
    <t>E</t>
  </si>
  <si>
    <t>Load up and cart away surplus</t>
  </si>
  <si>
    <t>excavated materials from site.</t>
  </si>
  <si>
    <t>Hardcore Filling</t>
  </si>
  <si>
    <t>F</t>
  </si>
  <si>
    <t>Imported hardcore filling placed and</t>
  </si>
  <si>
    <t>compacted in layers not exceeding 300mm</t>
  </si>
  <si>
    <t>to make up levels under floor.</t>
  </si>
  <si>
    <t>CONCRETEWORK</t>
  </si>
  <si>
    <t>Plain in-situ concrete (1:3:6-38mm</t>
  </si>
  <si>
    <t>aggregate) as described:</t>
  </si>
  <si>
    <t>G</t>
  </si>
  <si>
    <t>Strip foundation 225mm thick</t>
  </si>
  <si>
    <t>H</t>
  </si>
  <si>
    <t>Floor bed 125mm thick finished</t>
  </si>
  <si>
    <t>m2</t>
  </si>
  <si>
    <t>I</t>
  </si>
  <si>
    <t>Blinding 100mm thick</t>
  </si>
  <si>
    <t>To Collection</t>
  </si>
  <si>
    <t>Reinforced in-situ concrete (1:2:4-19mm</t>
  </si>
  <si>
    <t>aggregate) as described</t>
  </si>
  <si>
    <t>Columns and Column Bases</t>
  </si>
  <si>
    <t>Mild Steel reinforcement to BS 785 as</t>
  </si>
  <si>
    <t>described</t>
  </si>
  <si>
    <t>12mm diameter rod in columns</t>
  </si>
  <si>
    <t>kg</t>
  </si>
  <si>
    <t>12mm diameter rod in column bases</t>
  </si>
  <si>
    <t>10mm diameter rod in stirrups</t>
  </si>
  <si>
    <t>Formwork</t>
  </si>
  <si>
    <t>Sawn Formwork to:</t>
  </si>
  <si>
    <t>Vertical sides of column</t>
  </si>
  <si>
    <t>Edges of floor bed 125 high</t>
  </si>
  <si>
    <t>m</t>
  </si>
  <si>
    <t>BLOCKWORK</t>
  </si>
  <si>
    <t>Solid sandcrete blockwork bedded and</t>
  </si>
  <si>
    <t>jointed in cement and sand (1:4) mortar</t>
  </si>
  <si>
    <t>as described</t>
  </si>
  <si>
    <t>150mm Wall</t>
  </si>
  <si>
    <t>Finishings</t>
  </si>
  <si>
    <t>Cement and sand (1:4) mortar as</t>
  </si>
  <si>
    <t>described:</t>
  </si>
  <si>
    <t>19mm Rendering to wall</t>
  </si>
  <si>
    <t>Painting and Decorating</t>
  </si>
  <si>
    <t>Prepare and apply three (3) coats of</t>
  </si>
  <si>
    <t>gloss oil paint to:</t>
  </si>
  <si>
    <t>J</t>
  </si>
  <si>
    <t>Wall</t>
  </si>
  <si>
    <t>COLLECTION</t>
  </si>
  <si>
    <t>Page No. 1</t>
  </si>
  <si>
    <t>Page No. 2</t>
  </si>
  <si>
    <t>SUBSTRUCTURE</t>
  </si>
  <si>
    <t>To Substructure Summary</t>
  </si>
  <si>
    <t>Amount GHC</t>
  </si>
  <si>
    <t>SUPERSTRUCTURE</t>
  </si>
  <si>
    <t>Lintels/beam</t>
  </si>
  <si>
    <t>Columns</t>
  </si>
  <si>
    <t>Reinforcement</t>
  </si>
  <si>
    <t>Mild steel reinforcement to BS 785 as</t>
  </si>
  <si>
    <t>12mm diameter rod in lintel/beam</t>
  </si>
  <si>
    <t>12mm diameter rod in column</t>
  </si>
  <si>
    <t>10mm diameter rod as stirrups in lintel/beam</t>
  </si>
  <si>
    <t>10mm diameter rod as stirrups in column</t>
  </si>
  <si>
    <t>Sawn formwork to:</t>
  </si>
  <si>
    <t>Vertical sides and soffit of lintel/beam</t>
  </si>
  <si>
    <t>Vertical side of column</t>
  </si>
  <si>
    <t>To Concrete Summary</t>
  </si>
  <si>
    <t>Sandcrete blockwork bedded and</t>
  </si>
  <si>
    <t>as described:</t>
  </si>
  <si>
    <t>125mm Wall</t>
  </si>
  <si>
    <t>K</t>
  </si>
  <si>
    <t>125mm precast decorative screen blocwork</t>
  </si>
  <si>
    <t>Amount</t>
  </si>
  <si>
    <t>ROOFING</t>
  </si>
  <si>
    <t>0.45 mm gauge corrugated aluminium</t>
  </si>
  <si>
    <t>roofing sheets with two (2) corrugations side laps</t>
  </si>
  <si>
    <t>&amp; 150mm end laps fixed to hardwood supports with</t>
  </si>
  <si>
    <t>drive screws &amp; washers strictly in accordance with</t>
  </si>
  <si>
    <t>manufacturer's Instructions.</t>
  </si>
  <si>
    <t>600mm girth aluminium ridge caping ditto</t>
  </si>
  <si>
    <t>600mm girth aluminium hip flashing ditto</t>
  </si>
  <si>
    <t>600mm girth aluminium valley flashing ditto</t>
  </si>
  <si>
    <t>300mm Wide 2-ply roof felt layer laid on blockwork</t>
  </si>
  <si>
    <t>wall filled between corrugated roofing sheet</t>
  </si>
  <si>
    <t>To Summary</t>
  </si>
  <si>
    <t>CARPENTRY</t>
  </si>
  <si>
    <t>Sawn Treated hardwood as described</t>
  </si>
  <si>
    <t>50 x 100mm Sprokets</t>
  </si>
  <si>
    <t>50 x 100mm Purlins</t>
  </si>
  <si>
    <t>50 x 150mm Purlins</t>
  </si>
  <si>
    <t>50 x 150mm Hip rafters</t>
  </si>
  <si>
    <t>50 x 150mm Valley rafters</t>
  </si>
  <si>
    <t>The following in 6No. Roof trusses approximately 7.3m</t>
  </si>
  <si>
    <t>maximum span and 1.70m high hoisted 3.60m</t>
  </si>
  <si>
    <t>above ground level</t>
  </si>
  <si>
    <t>L</t>
  </si>
  <si>
    <t>50 x 150mm Rafters</t>
  </si>
  <si>
    <t>M</t>
  </si>
  <si>
    <t>50 x 150mm Strut</t>
  </si>
  <si>
    <t>N</t>
  </si>
  <si>
    <t>50 x 150mm Tie beam</t>
  </si>
  <si>
    <t>P</t>
  </si>
  <si>
    <t>Allow the sum of GH¢100.00 for</t>
  </si>
  <si>
    <t>Carpenter's metalwork in respect of anchorage.</t>
  </si>
  <si>
    <t>Q</t>
  </si>
  <si>
    <t>Allow the sum of GH¢200.00 for</t>
  </si>
  <si>
    <t>hoisting truss into position 3075mm above</t>
  </si>
  <si>
    <t>floor level.</t>
  </si>
  <si>
    <t>R</t>
  </si>
  <si>
    <t>Wall plate. timber member of the roof.</t>
  </si>
  <si>
    <t>75mmx100mm</t>
  </si>
  <si>
    <t>Need to add</t>
  </si>
  <si>
    <t xml:space="preserve"> sectional dimensions. Roof timber tie- beam</t>
  </si>
  <si>
    <t>JOINERY</t>
  </si>
  <si>
    <t>Wrot hardwood as described</t>
  </si>
  <si>
    <t>Fascia/Verge Board</t>
  </si>
  <si>
    <t>25 x 300mm Fascia board</t>
  </si>
  <si>
    <t>Doors And Windows</t>
  </si>
  <si>
    <t>15 x 500 x 44mm (finished) ledged framed</t>
  </si>
  <si>
    <t>braced and battened window with 20 x 62.5mm stiles,</t>
  </si>
  <si>
    <t>braces, top and rails all nailed to 100 x 20mm tongued</t>
  </si>
  <si>
    <t>No.</t>
  </si>
  <si>
    <t>and grooved hardwood boarding.</t>
  </si>
  <si>
    <t>525 x 1100mm ditto</t>
  </si>
  <si>
    <t>675 x 1100mm ditto</t>
  </si>
  <si>
    <t>700 x 1100mm ditto</t>
  </si>
  <si>
    <t>Extra over windows for rebated meeting styles</t>
  </si>
  <si>
    <t>Ledged, framed,braced and battened door comprising</t>
  </si>
  <si>
    <t>20 x 100mm vertical tongued and grooved boarding</t>
  </si>
  <si>
    <t>nailed to 20 x 150mm top and bottom ledges and</t>
  </si>
  <si>
    <t>hanging styles and 20 x 150mm middle ledges and</t>
  </si>
  <si>
    <t>braces with mortice and tenon joints at corners overall</t>
  </si>
  <si>
    <t>size 650 x 2050 x 44mm thick.</t>
  </si>
  <si>
    <t>Ditto size 700 x 2050 x 44mm thick.</t>
  </si>
  <si>
    <t>Ditto size 800 x 2050 x 44mm thick.</t>
  </si>
  <si>
    <t>Framed Frames</t>
  </si>
  <si>
    <t>50 x 150mm door and window frame plugged</t>
  </si>
  <si>
    <t>to wall</t>
  </si>
  <si>
    <t>16mm diameter bar cut to length as burglar</t>
  </si>
  <si>
    <t>proofing in window frame for office and store</t>
  </si>
  <si>
    <t>Fillets, Glazing Beads and Grounds</t>
  </si>
  <si>
    <t>20 x 40mm Planted door stops</t>
  </si>
  <si>
    <t>20 x 40mm cover batten</t>
  </si>
  <si>
    <t>15 x 200 hardwood slats set on rake in window frame</t>
  </si>
  <si>
    <t>as fixed fan light.</t>
  </si>
  <si>
    <t>Total to collection</t>
  </si>
  <si>
    <t>JOINERY CONT.</t>
  </si>
  <si>
    <t>Ironmongery</t>
  </si>
  <si>
    <t>Provide and fix the following</t>
  </si>
  <si>
    <t>ironmongery complete:</t>
  </si>
  <si>
    <t>Pair T- hinges (medium)</t>
  </si>
  <si>
    <t>Pair T- hinges (Large)</t>
  </si>
  <si>
    <t>Italian security mortice lockset</t>
  </si>
  <si>
    <t>75mm Brass barrel bolt</t>
  </si>
  <si>
    <t>150mm Brass barrel bolt</t>
  </si>
  <si>
    <t>Imported Hasp and Staple</t>
  </si>
  <si>
    <t>Padlock (Approved Quality)</t>
  </si>
  <si>
    <t>Set of 225mm brass window stays</t>
  </si>
  <si>
    <t>Set of 225mm brass door stays</t>
  </si>
  <si>
    <t>Burglar proofing</t>
  </si>
  <si>
    <t>50 x 50mm welded mesh size 1.20 x 1.00m</t>
  </si>
  <si>
    <t>Ditto size 1.50 x 1.60m</t>
  </si>
  <si>
    <t>Ditto size 2.25 x 1.60m</t>
  </si>
  <si>
    <t>Extra over 50 x 50mm welded mesh for forming</t>
  </si>
  <si>
    <t>150 x 150mm opening including framing sides with</t>
  </si>
  <si>
    <t>Page No. 5</t>
  </si>
  <si>
    <t>Page No. 6</t>
  </si>
  <si>
    <t>FITTINGS AND FIXTURES</t>
  </si>
  <si>
    <t>Wrought treated hardwood in:</t>
  </si>
  <si>
    <t>Storage Shelves</t>
  </si>
  <si>
    <t>20mm thick horizontal and vertical boarding</t>
  </si>
  <si>
    <t>50 x 75mm plinth</t>
  </si>
  <si>
    <t>50 x 50mm studs and runners</t>
  </si>
  <si>
    <t>Reading top (Library)</t>
  </si>
  <si>
    <t>20mm thick exterior quality plywood 450mm wide lipped at</t>
  </si>
  <si>
    <t>edges with 20 x 12mm hardwood</t>
  </si>
  <si>
    <t>50 x 50mm braces, vertical or horizontal support</t>
  </si>
  <si>
    <t>Store shelving - Headteacher's office</t>
  </si>
  <si>
    <t>50 x 50mm vertical support, beare or horizonta runner</t>
  </si>
  <si>
    <t>50 x 50mm slats</t>
  </si>
  <si>
    <t>Store shelving - Staff Common Room</t>
  </si>
  <si>
    <t>Knot, prime, stop and apply one undercoat and two</t>
  </si>
  <si>
    <t>finishing coats of oil gloss paint on woodwork</t>
  </si>
  <si>
    <t>Plywood or hardwood boarding</t>
  </si>
  <si>
    <t>Picture rail not exceeding 100mm girth</t>
  </si>
  <si>
    <t>Frames etc not exceeding 300mm girth</t>
  </si>
  <si>
    <t>PLASTERWORK AND OTHER</t>
  </si>
  <si>
    <t>FLOOR, WALL AND CEILING</t>
  </si>
  <si>
    <t>FINISHINGS</t>
  </si>
  <si>
    <t>13mm thick render to wall</t>
  </si>
  <si>
    <t>13mm thick render to wall and surfaces</t>
  </si>
  <si>
    <t>not exceeding 300mm</t>
  </si>
  <si>
    <t>12mm render to isolated columns</t>
  </si>
  <si>
    <t>Bed and Backing</t>
  </si>
  <si>
    <t>Cement and sand (1:3)</t>
  </si>
  <si>
    <t>38mm thick screeded bed laid on concrete</t>
  </si>
  <si>
    <t>Chalkboard</t>
  </si>
  <si>
    <t>38mm thick Cement and sand (1:4) screeded backing</t>
  </si>
  <si>
    <t>Ceiling</t>
  </si>
  <si>
    <t>Wrought treated hardwood</t>
  </si>
  <si>
    <t>12 x 38mm cover batten</t>
  </si>
  <si>
    <t>Plain sheet finishing</t>
  </si>
  <si>
    <t>1200 x 1200 x 3mm thick exterior quality plywood fixed to</t>
  </si>
  <si>
    <t>hard wood soffits(measured seperately)</t>
  </si>
  <si>
    <t>PAINTING AND DECORATING</t>
  </si>
  <si>
    <t>Prepare and apply three (3) coats of emulsion paint on:</t>
  </si>
  <si>
    <t>Side of Columns</t>
  </si>
  <si>
    <t>Screen wall</t>
  </si>
  <si>
    <t>Plywood ceiling soffit</t>
  </si>
  <si>
    <t>Prepare and apply one (1) undercoat and two (2)</t>
  </si>
  <si>
    <t>finishing coats of oil paint as described on</t>
  </si>
  <si>
    <t>Sides of column</t>
  </si>
  <si>
    <t>Welded mesh burglar proofing</t>
  </si>
  <si>
    <t>General surfaces of door</t>
  </si>
  <si>
    <t>General surfaces of windows</t>
  </si>
  <si>
    <t>Door and window frames not exceeding 300mm girth</t>
  </si>
  <si>
    <t>Blackboard paint to chalk board</t>
  </si>
  <si>
    <t>Fascia or barge not exceeding 300mm girth</t>
  </si>
  <si>
    <t>Fixed fanlight over window/door including working paint into</t>
  </si>
  <si>
    <t>recesses and corners (measured flat overall)</t>
  </si>
  <si>
    <t>To Painting and Decorating Summary</t>
  </si>
  <si>
    <t>EXTERNAL WORKS AND DRAINAGE</t>
  </si>
  <si>
    <t>Aprons and kerbed gravel beds</t>
  </si>
  <si>
    <t>Excavate trench for kerb or dwarf wall not exceeding</t>
  </si>
  <si>
    <t>1.50m deep commencing at ground level</t>
  </si>
  <si>
    <t>Remove excavated material from site</t>
  </si>
  <si>
    <t>Backfill around foundations with selected excavated</t>
  </si>
  <si>
    <t>material</t>
  </si>
  <si>
    <t>Laterite filling to make up levels under aprons</t>
  </si>
  <si>
    <t>Concrete grade 15 in kerb footing or dwarf wall</t>
  </si>
  <si>
    <t>foundation</t>
  </si>
  <si>
    <t>ditto in 75mm thick aprons</t>
  </si>
  <si>
    <t>100mm thick solid sandcrete blokwork in kerb laid</t>
  </si>
  <si>
    <t>and jointed in cementmortar (1:3) 450mm high</t>
  </si>
  <si>
    <t>150mm thick gravel filling in bed</t>
  </si>
  <si>
    <t>100mm thick solid sandcrete blokwork in cement</t>
  </si>
  <si>
    <t>mortar (1:4) in dwarf wall</t>
  </si>
  <si>
    <t>25mm cement :sand (1:3) trowelled paving on apron</t>
  </si>
  <si>
    <t>Aprons &amp; kerbed gravel beds: To Collection</t>
  </si>
  <si>
    <t>Roof drainage and rainwater harvesting</t>
  </si>
  <si>
    <t>150mm diameter half round aluminium eaves</t>
  </si>
  <si>
    <t>gutter fixed to fascia with 6 x 125 x 450mm long</t>
  </si>
  <si>
    <t>galvanised steel brackets at 1 meter centers</t>
  </si>
  <si>
    <t>Extra over last for outlet spigot</t>
  </si>
  <si>
    <t>Extra over last for stopped end</t>
  </si>
  <si>
    <t>150mm diameter PVC pipe from outlet spigot</t>
  </si>
  <si>
    <t>to rainwater tank</t>
  </si>
  <si>
    <t>150mm diameter PVC bend</t>
  </si>
  <si>
    <t>'Polytank Rambo 450'' plastic water tank with</t>
  </si>
  <si>
    <t>13mm brass tap mounted on blockwork</t>
  </si>
  <si>
    <t>water tank supports (measured separately)</t>
  </si>
  <si>
    <t>Roof drainage and rainwater harvesting:</t>
  </si>
  <si>
    <t>1No. Water tank supports</t>
  </si>
  <si>
    <t>Excavate curved trench for tank stand not exceeding</t>
  </si>
  <si>
    <t>Backfill around foundations with selected</t>
  </si>
  <si>
    <t>excavated materials</t>
  </si>
  <si>
    <t>Sand filling to make up levels in tank stand</t>
  </si>
  <si>
    <t>Concrete grade 15 in foundation or tie beam</t>
  </si>
  <si>
    <t>Sawn formwork to sides of curved tie beam</t>
  </si>
  <si>
    <t>50mm thick bed of fine sand in tank support</t>
  </si>
  <si>
    <t>150mm solid sandcrete block in cement mortar (1:4) in</t>
  </si>
  <si>
    <t>curved wall</t>
  </si>
  <si>
    <t>13mm thick cement and sand render (1:4) to side of curved</t>
  </si>
  <si>
    <t>wall</t>
  </si>
  <si>
    <t>1No. Water tank supports: To Collection</t>
  </si>
  <si>
    <t>SUMMARY</t>
  </si>
  <si>
    <t>CONCRETE WORK</t>
  </si>
  <si>
    <t>BLOCK WORK</t>
  </si>
  <si>
    <t>PLASTERWORK AND OTHER FLOOR, WALL AND CEILING FINISHINGS</t>
  </si>
  <si>
    <t>MAIN BLOCK</t>
  </si>
  <si>
    <t>To General Summary</t>
  </si>
  <si>
    <t>LABOR (3.9%)</t>
  </si>
  <si>
    <t>PROJECT MANAGEMENT (3%)</t>
  </si>
  <si>
    <t>GRAND TOTAL ESTIMATED COST OF WORKS</t>
  </si>
  <si>
    <t>Spending Plan for Global Grant 19-82390</t>
  </si>
  <si>
    <t>Yawhima Preschool  23 December 2019</t>
  </si>
  <si>
    <t>Description of Project</t>
  </si>
  <si>
    <t>Phase 1 USD</t>
  </si>
  <si>
    <t>Phase 2 USD</t>
  </si>
  <si>
    <t>Total Global Grant 19-82390</t>
  </si>
  <si>
    <t>Grades</t>
  </si>
  <si>
    <t>Textbooks</t>
  </si>
  <si>
    <t>Unit GHc</t>
  </si>
  <si>
    <t>Total GHc</t>
  </si>
  <si>
    <t>Exchange Rate</t>
  </si>
  <si>
    <t>1-6</t>
  </si>
  <si>
    <t>Math</t>
  </si>
  <si>
    <t>English</t>
  </si>
  <si>
    <t>Creative Writing</t>
  </si>
  <si>
    <t>RME</t>
  </si>
  <si>
    <t>Science</t>
  </si>
  <si>
    <t>Twi</t>
  </si>
  <si>
    <t>French</t>
  </si>
  <si>
    <t>ICT</t>
  </si>
  <si>
    <t>Writing</t>
  </si>
  <si>
    <t>4-6</t>
  </si>
  <si>
    <t>Citizenship</t>
  </si>
  <si>
    <t>Total 1-6</t>
  </si>
  <si>
    <t>Nursery</t>
  </si>
  <si>
    <t>Nursery 1 &amp; 2</t>
  </si>
  <si>
    <t>Colouring Nursery</t>
  </si>
  <si>
    <t>Kindergarten</t>
  </si>
  <si>
    <t>Total Nursery &amp; Kindergarten</t>
  </si>
  <si>
    <t>Grand Total</t>
  </si>
  <si>
    <t>Desks</t>
  </si>
  <si>
    <t>PreK-KG</t>
  </si>
  <si>
    <t>Dual Desks</t>
  </si>
  <si>
    <t>Used the lowest bid from Wise Furniture Co</t>
  </si>
  <si>
    <t>Teacher Tables</t>
  </si>
  <si>
    <t>Teacher Chairs</t>
  </si>
  <si>
    <t>Nursery &amp; KG</t>
  </si>
  <si>
    <t>Kindergarten Table</t>
  </si>
  <si>
    <t>Kindergarten Chairs</t>
  </si>
  <si>
    <t>Total Desks, Chairs &amp; Tables</t>
  </si>
  <si>
    <t>Technology</t>
  </si>
  <si>
    <t>40" TV Monitor &amp; mount</t>
  </si>
  <si>
    <t>Laptop</t>
  </si>
  <si>
    <t>LED lighting</t>
  </si>
  <si>
    <t>Locking cabinet</t>
  </si>
  <si>
    <t>Total Technology for classrooms</t>
  </si>
  <si>
    <t>Grand Total Textbooks, Furnishings, &amp; Technology</t>
  </si>
  <si>
    <t>Funding for Library Books</t>
  </si>
  <si>
    <t>Grand total Books,Furnishings &amp; Technology</t>
  </si>
  <si>
    <t xml:space="preserve">Global Grant 19-90748 Communities:  Simple Schools and Sanitation </t>
  </si>
  <si>
    <t>Total beneficiaries are</t>
  </si>
  <si>
    <t>estimated</t>
  </si>
  <si>
    <t xml:space="preserve">Simple School (Solution 2) </t>
  </si>
  <si>
    <t>School</t>
  </si>
  <si>
    <t>Simple School Locations</t>
  </si>
  <si>
    <t>Est People</t>
  </si>
  <si>
    <t>District</t>
  </si>
  <si>
    <t>Region</t>
  </si>
  <si>
    <t>Option</t>
  </si>
  <si>
    <t>Nearest City</t>
  </si>
  <si>
    <t>Comments</t>
  </si>
  <si>
    <t>Date &amp; Time Visited</t>
  </si>
  <si>
    <t>Yawhima SDA Preschool</t>
  </si>
  <si>
    <t>Sunyani Municipal</t>
  </si>
  <si>
    <t>Sunyani</t>
  </si>
  <si>
    <t>Build Preschool</t>
  </si>
  <si>
    <t>Int. team site visit Sept 2019</t>
  </si>
  <si>
    <t>School Toilet Block Name</t>
  </si>
  <si>
    <t>Yawhima SDA Elementary School</t>
  </si>
  <si>
    <t>(Preschool is already counted above)</t>
  </si>
  <si>
    <t>School Desks &amp; training (Solution 1)</t>
  </si>
  <si>
    <t>Task</t>
  </si>
  <si>
    <t>Teacher to be trained for Yawhima SDA Preschool</t>
  </si>
  <si>
    <t xml:space="preserve">total </t>
  </si>
  <si>
    <t>Solar panals and Technology (Solution 4)</t>
  </si>
  <si>
    <t>School Name</t>
  </si>
  <si>
    <t>Soloar panel installation for tech</t>
  </si>
  <si>
    <t>(Already counted above)</t>
  </si>
  <si>
    <t>Excavate pit for column bases ditto</t>
  </si>
  <si>
    <t xml:space="preserve">Foundation </t>
  </si>
  <si>
    <t xml:space="preserve">To collection </t>
  </si>
  <si>
    <t>Kg</t>
  </si>
  <si>
    <t xml:space="preserve">COLLECTION </t>
  </si>
  <si>
    <t xml:space="preserve">SUBSTRUCTURE </t>
  </si>
  <si>
    <t>Club #</t>
  </si>
  <si>
    <t>Cash (US$)</t>
  </si>
  <si>
    <t>5% fee</t>
  </si>
  <si>
    <t>DDF (US$)</t>
  </si>
  <si>
    <t>Cash +5%</t>
  </si>
  <si>
    <t>Status</t>
  </si>
  <si>
    <t>Comment</t>
  </si>
  <si>
    <t>Contact Name</t>
  </si>
  <si>
    <t>Key Contact &amp; Confirmed Funds?</t>
  </si>
  <si>
    <t>Facebook</t>
  </si>
  <si>
    <t>Sunyani Central, Ghana</t>
  </si>
  <si>
    <t>Key Biscayne, FL</t>
  </si>
  <si>
    <t>Rocky Mount, VA</t>
  </si>
  <si>
    <t>Cheraw, SC</t>
  </si>
  <si>
    <t>District 7770</t>
  </si>
  <si>
    <t>District 7690</t>
  </si>
  <si>
    <t>District 7600</t>
  </si>
  <si>
    <t>Subtotals, Cash &amp; DDF</t>
  </si>
  <si>
    <t>Total Funds Requested from TRF</t>
  </si>
  <si>
    <t>Total Earmarked Rotary Funds</t>
  </si>
  <si>
    <t>Additional Outside Funding</t>
  </si>
  <si>
    <t>Total Project Financing  (must equal budget)</t>
  </si>
  <si>
    <t>Total Budget</t>
  </si>
  <si>
    <t>Missing Funding</t>
  </si>
  <si>
    <t>Column1</t>
  </si>
  <si>
    <t>Column2</t>
  </si>
  <si>
    <t>Column6</t>
  </si>
  <si>
    <t>Column7</t>
  </si>
  <si>
    <t>Area of Focus</t>
  </si>
  <si>
    <t>Measure</t>
  </si>
  <si>
    <t>Definition</t>
  </si>
  <si>
    <t>Estimated</t>
  </si>
  <si>
    <t>Solutions</t>
  </si>
  <si>
    <t>Metrics: People</t>
  </si>
  <si>
    <t>Impacted</t>
  </si>
  <si>
    <t>Total number of direct beneficiaries</t>
  </si>
  <si>
    <t>Individuals who receive clear and immediate benefit.</t>
  </si>
  <si>
    <t>All Solutions Summarized Together</t>
  </si>
  <si>
    <t>Clean Water,Sanitation and Hygiene; Basic Education and Literacy</t>
  </si>
  <si>
    <t>People</t>
  </si>
  <si>
    <t>Training of teachers in schools</t>
  </si>
  <si>
    <t>Number of teachers trained</t>
  </si>
  <si>
    <t>Solution #1 Training</t>
  </si>
  <si>
    <t>Basic Education and Literacy</t>
  </si>
  <si>
    <t>Number of students attending school for first time</t>
  </si>
  <si>
    <t>How many students are attending school first time in their life.</t>
  </si>
  <si>
    <t>Solution #2: Simple School</t>
  </si>
  <si>
    <t>Total children with new Microflush toilets</t>
  </si>
  <si>
    <t xml:space="preserve">Number of children attending a Schools that has the use of a new bathroom for the first time.  </t>
  </si>
  <si>
    <t>Solutions #3:  Microflush toilets</t>
  </si>
  <si>
    <t>Clean Water,Sanitation and Hygiene</t>
  </si>
  <si>
    <t>Students</t>
  </si>
  <si>
    <t>Date</t>
  </si>
  <si>
    <t>Solution</t>
  </si>
  <si>
    <t>Supplier</t>
  </si>
  <si>
    <t>Category</t>
  </si>
  <si>
    <t>Detailed Description</t>
  </si>
  <si>
    <t>UNIT PRICE (GHC)</t>
  </si>
  <si>
    <t>AMOUNT (GHC)</t>
  </si>
  <si>
    <t>Contractor</t>
  </si>
  <si>
    <t>Rec't</t>
  </si>
  <si>
    <t>Bank Register?</t>
  </si>
  <si>
    <t>Global Grant 19-90743 Kumasi for Hiamankyene School</t>
  </si>
  <si>
    <t>GHS to Dollar</t>
  </si>
  <si>
    <t xml:space="preserve">INCOME &amp; EXPENDITURE ACCOUNTS </t>
  </si>
  <si>
    <t>Date Paid</t>
  </si>
  <si>
    <t>Income Description</t>
  </si>
  <si>
    <t>Phase of Grant</t>
  </si>
  <si>
    <t>Amount USD</t>
  </si>
  <si>
    <t>Balance</t>
  </si>
  <si>
    <t>Phase 1</t>
  </si>
  <si>
    <t>Financial Fees Wire Transfer</t>
  </si>
  <si>
    <t xml:space="preserve">Total Income </t>
  </si>
  <si>
    <t>US Dollar Account: #####</t>
  </si>
  <si>
    <t>Vendor</t>
  </si>
  <si>
    <t>GHS</t>
  </si>
  <si>
    <t>Deposit</t>
  </si>
  <si>
    <t>USD Expenses</t>
  </si>
  <si>
    <t>Ledger Balance</t>
  </si>
  <si>
    <t>Purpose of Cheque</t>
  </si>
  <si>
    <t>Opening Balance</t>
  </si>
  <si>
    <t>Deposit by Kumasi RC</t>
  </si>
  <si>
    <t>Deposit by The Rotary Foundation</t>
  </si>
  <si>
    <t>Wire Transfer Fee</t>
  </si>
  <si>
    <t>Transfer US Dollars to Ghana Cedis Acct</t>
  </si>
  <si>
    <t>GHS Account:####</t>
  </si>
  <si>
    <t>Item Description</t>
  </si>
  <si>
    <t>GHS Debit</t>
  </si>
  <si>
    <t>GHS Credit</t>
  </si>
  <si>
    <t>Actual Exchange Rate</t>
  </si>
  <si>
    <t>Quoted Exchange Rate</t>
  </si>
  <si>
    <t>GHS not Paid by Bank</t>
  </si>
  <si>
    <t>On Bank Statement</t>
  </si>
  <si>
    <t>Transfer from US Dollar to GHS Account</t>
  </si>
  <si>
    <t>5,5</t>
  </si>
  <si>
    <t>Title of Training</t>
  </si>
  <si>
    <t>Objectives</t>
  </si>
  <si>
    <t>Activities</t>
  </si>
  <si>
    <t>Time Frame</t>
  </si>
  <si>
    <t>Persons Involved</t>
  </si>
  <si>
    <t>Expected Outcomes</t>
  </si>
  <si>
    <t>Sanitation, hygiene, handwashing and microflush toilet use training</t>
  </si>
  <si>
    <t>Train school children to use school Microflush toilet block</t>
  </si>
  <si>
    <t>The host Rotarians will work with the  students and teachers to learn how to use the new toilets</t>
  </si>
  <si>
    <t>September 2020 to March 2021</t>
  </si>
  <si>
    <t>Seth Jiam of Sukoff Ventures and Host Rotarians will teach how to wash your hands and use new toilets.</t>
  </si>
  <si>
    <t>The skills of hygiene, hand washing and use of microflush toilets will be gained.</t>
  </si>
  <si>
    <t>Three-years of Ghana Govt Standard Teacher training</t>
  </si>
  <si>
    <t>Teachers receive a BS in Education from University</t>
  </si>
  <si>
    <t>The future teachers will receive a diploma certifying that they are qualified to teach at new preschool</t>
  </si>
  <si>
    <t>2016 to 2019</t>
  </si>
  <si>
    <t>University Professors will teach future teachers.</t>
  </si>
  <si>
    <t>The teachers will get the skills to be certified to teach in Ghana.</t>
  </si>
  <si>
    <t>One-year on-the-job training</t>
  </si>
  <si>
    <t>Teachers are mentored for one year for practical teaching before being hired at new school.</t>
  </si>
  <si>
    <t>The "student teachers" receive one-year of teaching under the supervision of a mentor teacher.</t>
  </si>
  <si>
    <t>2019-2020</t>
  </si>
  <si>
    <t>Mentor Teachers</t>
  </si>
  <si>
    <t>The teachers receive one year of work experience under supervision of mentor teachers.</t>
  </si>
  <si>
    <t>Numeracy, Literacy and Creative Art Training</t>
  </si>
  <si>
    <t>Train Teachers by Sunyani Municipal District Assembly</t>
  </si>
  <si>
    <t xml:space="preserve">The teachers will get supplemental Ghana teacher training that includes literacy, creative arts and numeracy. </t>
  </si>
  <si>
    <t>Host Rotarians and Mrs. Lydia Abrafi Nsiah, Education District training officer</t>
  </si>
  <si>
    <t>The teachers gain additional skills valuable in their future teaching career.</t>
  </si>
  <si>
    <t>Environmental Studies, Music and Physical Development</t>
  </si>
  <si>
    <t>The teachers will get supplemental Ghana teacher training that includes environmental studies, music and physical education.</t>
  </si>
  <si>
    <t>Creation of Learning Centers and Emergency Procedure Training</t>
  </si>
  <si>
    <t>The teachers will get supplemental Ghana teacher training that includes how to set up learning centres and how to evacuate the classrooms in case of an emergency.</t>
  </si>
  <si>
    <t>Supplemental Teacher training</t>
  </si>
  <si>
    <t>Supplemental training provided by Rotarians who are university professors and administrators</t>
  </si>
  <si>
    <t>The Rotarians will teach about empowering communities, developing leaders, setting goals, inspiring students and setting examples for students.</t>
  </si>
  <si>
    <t>October 2021 to December 2021</t>
  </si>
  <si>
    <t>The teachers will gain skills beyond the standard educational requirements.  These outcomes stress the work Rotary does to transform communities.</t>
  </si>
  <si>
    <t>Maintenance training for PTA and staff of school.</t>
  </si>
  <si>
    <t>Training to reinforce maintenance, sustainability and stewardship of school and toilet blocks</t>
  </si>
  <si>
    <t>The Rotarians will teach about maintenance and raising funds for needed maintenance.</t>
  </si>
  <si>
    <t>Seth Jiam of Sukoff Ventures will teach about maintaining and using the Microflush toilet blocks.  Rotarians will assist in this training.</t>
  </si>
  <si>
    <t>The Parents and Teachers of the Yawhim PTA will learn the skills to properly maintain the school and the toilet blocks.</t>
  </si>
  <si>
    <t>Activity</t>
  </si>
  <si>
    <t>Duration</t>
  </si>
  <si>
    <t>Sunyani Central RC investigates Ways to fund simple school for Yawhima. Community needs assessments completed.</t>
  </si>
  <si>
    <t xml:space="preserve">Jan 2019 to </t>
  </si>
  <si>
    <t>Develop and Submit grant proposal to TRF for a 3- room simple school with 3 ten Microflush toilet blocks</t>
  </si>
  <si>
    <t>Grant receives approval</t>
  </si>
  <si>
    <t>Receive funds from TRF</t>
  </si>
  <si>
    <t>Initiate and evaluate bids from appropriate contractors to build the simple school</t>
  </si>
  <si>
    <t>Award job to the suitable bidder and pay first payment to start the school</t>
  </si>
  <si>
    <t>The construction of Yawhima preschool building</t>
  </si>
  <si>
    <r>
      <t xml:space="preserve">Construction of school furniture by </t>
    </r>
    <r>
      <rPr>
        <b/>
        <sz val="12"/>
        <rFont val="Georgia"/>
        <family val="1"/>
      </rPr>
      <t>wood</t>
    </r>
    <r>
      <rPr>
        <sz val="12"/>
        <rFont val="Georgia"/>
        <family val="1"/>
      </rPr>
      <t xml:space="preserve"> workshop</t>
    </r>
  </si>
  <si>
    <t>Build Microflush toilet at the school by Sucoff Ventures</t>
  </si>
  <si>
    <t>Sunyani Municipal District Education Directorate recruit, place and train teachers for the school</t>
  </si>
  <si>
    <t>WASH Training for teachers and attendants and community by Sucoff Ventures and Education Directorate School Health personnel</t>
  </si>
  <si>
    <t>Commissioning of school and  enrollment of new pupils for the school year 2020/2021</t>
  </si>
  <si>
    <t>Submit progress report on grant implementation</t>
  </si>
  <si>
    <t>Collect first, second and third terms enrollment data for monitoring and reporting on grant matrix</t>
  </si>
  <si>
    <t>Submit final grant report</t>
  </si>
  <si>
    <t>Club or District</t>
  </si>
  <si>
    <t>Cash</t>
  </si>
  <si>
    <t>Total</t>
  </si>
  <si>
    <t>Received</t>
  </si>
  <si>
    <t>Key Contact</t>
  </si>
  <si>
    <t>Difference</t>
  </si>
  <si>
    <t>DDF</t>
  </si>
  <si>
    <t>World Fund</t>
  </si>
  <si>
    <t>Yawhima Elementary School              GG 19-82390 Rotary Clubs</t>
  </si>
  <si>
    <t>District 6990</t>
  </si>
  <si>
    <t xml:space="preserve">Rate </t>
  </si>
  <si>
    <t>Amount (GH₵)</t>
  </si>
  <si>
    <t>CONSTRUCTION OF 4-UNIT CLASSROOM BLOCK FOR YAWHIMA S.D.A</t>
  </si>
  <si>
    <t>KINDARGARTEN</t>
  </si>
  <si>
    <t>SUBSTRUCTURE (ALL PROVISIONAL)</t>
  </si>
  <si>
    <t>Excavation and Earthworks</t>
  </si>
  <si>
    <t>Site Preparation</t>
  </si>
  <si>
    <t xml:space="preserve">Cut down trees not exceeding 600mm girth; grub </t>
  </si>
  <si>
    <t>up roots, dispose offsite and fill void with laterite</t>
  </si>
  <si>
    <t xml:space="preserve"> as directed</t>
  </si>
  <si>
    <t>No</t>
  </si>
  <si>
    <t>Ditto; exceeding 600mm girth; do</t>
  </si>
  <si>
    <t>Excavation</t>
  </si>
  <si>
    <t>Excavate trench for foundation not exceeding</t>
  </si>
  <si>
    <t>1.50 meters deep commencing from ground level</t>
  </si>
  <si>
    <r>
      <t>M</t>
    </r>
    <r>
      <rPr>
        <sz val="12"/>
        <color theme="1"/>
        <rFont val="Calibri"/>
        <family val="2"/>
      </rPr>
      <t>³</t>
    </r>
  </si>
  <si>
    <t>Extra over excavation for excavating in rocks</t>
  </si>
  <si>
    <t xml:space="preserve">Backfill selected excavated material around </t>
  </si>
  <si>
    <t>foundation and compact</t>
  </si>
  <si>
    <t>Remove surplus excavated material from site</t>
  </si>
  <si>
    <t xml:space="preserve">and deposite in spoil heaps not exceeding or </t>
  </si>
  <si>
    <t>spread and level</t>
  </si>
  <si>
    <t xml:space="preserve">Hardcore filling </t>
  </si>
  <si>
    <t xml:space="preserve">Aproved imported laterite filled between walls in </t>
  </si>
  <si>
    <t xml:space="preserve">layers not exceeding 300mm and watered and </t>
  </si>
  <si>
    <t>compacted to make up levels under floors</t>
  </si>
  <si>
    <t>Plain concrete 1:4:8 38mm aggregate</t>
  </si>
  <si>
    <t>Blinding 50mm thick</t>
  </si>
  <si>
    <t>Plain concrete (1:3:6:38mm agg) in:</t>
  </si>
  <si>
    <t xml:space="preserve">Floor slab125mm thick </t>
  </si>
  <si>
    <r>
      <t>M</t>
    </r>
    <r>
      <rPr>
        <sz val="12"/>
        <color theme="1"/>
        <rFont val="Calibri"/>
        <family val="2"/>
      </rPr>
      <t>²</t>
    </r>
  </si>
  <si>
    <t xml:space="preserve">                              2/1</t>
  </si>
  <si>
    <t xml:space="preserve">Reinforced in-situ concrete (1:2:4-19 agg)as </t>
  </si>
  <si>
    <t>descreibe in:</t>
  </si>
  <si>
    <t xml:space="preserve">Column bases </t>
  </si>
  <si>
    <t>Column</t>
  </si>
  <si>
    <t xml:space="preserve">REINFORCEMENT </t>
  </si>
  <si>
    <t>Rolled Mild steel bar reinforcement to</t>
  </si>
  <si>
    <t xml:space="preserve"> B,S,4449 as described in:-</t>
  </si>
  <si>
    <t>10mm Diameter in column as strrrups</t>
  </si>
  <si>
    <t>16mm Diameter in columns</t>
  </si>
  <si>
    <t xml:space="preserve">16mm Diameter in columns bases </t>
  </si>
  <si>
    <t xml:space="preserve">FORMWORK </t>
  </si>
  <si>
    <t xml:space="preserve">Sawn Hardwood to: </t>
  </si>
  <si>
    <t>Vetical sides of columns</t>
  </si>
  <si>
    <t>Edge of concrete 125mm</t>
  </si>
  <si>
    <t>Solid sandcrete blockwork in cement and sand</t>
  </si>
  <si>
    <t xml:space="preserve"> (1:4) mortar as described in:</t>
  </si>
  <si>
    <t xml:space="preserve">150mm Thick wals in foundation </t>
  </si>
  <si>
    <t xml:space="preserve">PLASTERWORK </t>
  </si>
  <si>
    <t xml:space="preserve">12mm thick and sand (1:4) rendering as </t>
  </si>
  <si>
    <t>described in:</t>
  </si>
  <si>
    <t xml:space="preserve">Blockwall plinth </t>
  </si>
  <si>
    <t xml:space="preserve">PAINTING AND DECORATING </t>
  </si>
  <si>
    <t xml:space="preserve">Prepare and apply three coats of terracotta </t>
  </si>
  <si>
    <t>paint on:</t>
  </si>
  <si>
    <t xml:space="preserve">Rendered walls </t>
  </si>
  <si>
    <t xml:space="preserve">                                    2/2</t>
  </si>
  <si>
    <t>PAGE NO. 2/1</t>
  </si>
  <si>
    <t>PAGE NO. 2/2</t>
  </si>
  <si>
    <t xml:space="preserve">Carried To Summary </t>
  </si>
  <si>
    <t xml:space="preserve">                                  2/3</t>
  </si>
  <si>
    <t xml:space="preserve">SUPERSTRUCTURE </t>
  </si>
  <si>
    <t xml:space="preserve">Reinforce in-situ vibrated concrete (1:2:4-agg) </t>
  </si>
  <si>
    <t xml:space="preserve"> as described in:</t>
  </si>
  <si>
    <t>Beams</t>
  </si>
  <si>
    <t>REINFORCEMENT</t>
  </si>
  <si>
    <t>Rolled mild steell bar reinforcement to 785 as</t>
  </si>
  <si>
    <t xml:space="preserve">described in: </t>
  </si>
  <si>
    <t xml:space="preserve">10mm Diameter in beam, as ditto </t>
  </si>
  <si>
    <t xml:space="preserve">16mm Diameter in column </t>
  </si>
  <si>
    <t xml:space="preserve">16mm Diameter in beams  </t>
  </si>
  <si>
    <t>FORMWORK</t>
  </si>
  <si>
    <t>Sawn Hardwood to:-</t>
  </si>
  <si>
    <t>Vertical sides of columns</t>
  </si>
  <si>
    <t>Sides of soffit of beams</t>
  </si>
  <si>
    <t xml:space="preserve">CONCRETWORK </t>
  </si>
  <si>
    <t>Carried To Summary</t>
  </si>
  <si>
    <t xml:space="preserve">BLOCKWORK </t>
  </si>
  <si>
    <t xml:space="preserve">Solid sandcrete blockwork in cement and sand </t>
  </si>
  <si>
    <t>(1:4) mortar asdescribed in:</t>
  </si>
  <si>
    <t>125mm Thick walls</t>
  </si>
  <si>
    <t xml:space="preserve">                                     2/4</t>
  </si>
  <si>
    <t>Corrugated or Trughed Sheet Roofing</t>
  </si>
  <si>
    <t xml:space="preserve">0.4mm corrugated aluzinc roofing sheets laid with </t>
  </si>
  <si>
    <t xml:space="preserve">two corrugations side laps and 150mm end laps </t>
  </si>
  <si>
    <t>nailed to hardwood with drive screws and washer</t>
  </si>
  <si>
    <t>Ditto Ridge capping 450mm wide</t>
  </si>
  <si>
    <t>Structural Timbers</t>
  </si>
  <si>
    <t>Treated Sawned Hardwood</t>
  </si>
  <si>
    <t>50mm x 100mm purlins</t>
  </si>
  <si>
    <t>The Following in 5No. Roof Trusses 1014mm</t>
  </si>
  <si>
    <t>span 1256mm rise with top and bottom chord</t>
  </si>
  <si>
    <t>nailed together</t>
  </si>
  <si>
    <t>50mm x 100mm structs</t>
  </si>
  <si>
    <t>50mm x150mm Rafters</t>
  </si>
  <si>
    <t>50mm x 150mm Tie Beam</t>
  </si>
  <si>
    <t>Hoist roof truss and fix in position not exceeding</t>
  </si>
  <si>
    <t>2850mm high from room ground floor level</t>
  </si>
  <si>
    <t>Carpenters Metalwork</t>
  </si>
  <si>
    <t xml:space="preserve">12mm Diameter 200mm long black bolt and </t>
  </si>
  <si>
    <t>washers fixing hardwood in truss members</t>
  </si>
  <si>
    <t xml:space="preserve">                                   2/5</t>
  </si>
  <si>
    <t xml:space="preserve">JOINERY </t>
  </si>
  <si>
    <t xml:space="preserve">WROUGHT HARDWOOD EAVES AND </t>
  </si>
  <si>
    <t>BOARDING</t>
  </si>
  <si>
    <t xml:space="preserve">6mm Ordinary plywood fixed to bearers as caves </t>
  </si>
  <si>
    <t>and verge boarding</t>
  </si>
  <si>
    <t xml:space="preserve">25 x 250mm fascia and bording </t>
  </si>
  <si>
    <t>Doors</t>
  </si>
  <si>
    <t xml:space="preserve">400mm Thick (finished) panelled door </t>
  </si>
  <si>
    <t>150mm wide stiles, top and middle rails and</t>
  </si>
  <si>
    <t xml:space="preserve"> 200mmbottom rails and divided into four </t>
  </si>
  <si>
    <t xml:space="preserve">panels and filled </t>
  </si>
  <si>
    <t>Doors size 900x2550mm</t>
  </si>
  <si>
    <t>Door size 1200x2550mm</t>
  </si>
  <si>
    <t xml:space="preserve">Window </t>
  </si>
  <si>
    <t xml:space="preserve">300mm Thick (finished) panelled windows </t>
  </si>
  <si>
    <t xml:space="preserve"> 200mm bottom rails and divided into four </t>
  </si>
  <si>
    <t xml:space="preserve">Size 1200x600mm </t>
  </si>
  <si>
    <t>Size 1200 x 1650mm</t>
  </si>
  <si>
    <t>Extra for rebated stiles</t>
  </si>
  <si>
    <t xml:space="preserve">Wroughthardwood </t>
  </si>
  <si>
    <t>Frames</t>
  </si>
  <si>
    <t xml:space="preserve">50 x 150mm frame plugged and screwed to </t>
  </si>
  <si>
    <t>blockwall</t>
  </si>
  <si>
    <t>50 x 150mm mullion and transume</t>
  </si>
  <si>
    <t>Fillers, stopes, Bcabs and Grounds</t>
  </si>
  <si>
    <t xml:space="preserve">12mm x 25mm plantedstop </t>
  </si>
  <si>
    <t>To collection</t>
  </si>
  <si>
    <t xml:space="preserve">                                   2/6</t>
  </si>
  <si>
    <t>IRONMOGERY</t>
  </si>
  <si>
    <t xml:space="preserve">Supply and Fix the following Ironmongery to </t>
  </si>
  <si>
    <t>hardwoodwith Screws to match</t>
  </si>
  <si>
    <t xml:space="preserve">Pair 75mm brass butt hinges </t>
  </si>
  <si>
    <t>Pair 100mm ditto</t>
  </si>
  <si>
    <t>Brass barrel bolt 100mm long</t>
  </si>
  <si>
    <t>Elezttemortice lock with setof handel furniture</t>
  </si>
  <si>
    <t>PAGE NO. 2/6</t>
  </si>
  <si>
    <t>PAGE NO. 2/7</t>
  </si>
  <si>
    <t xml:space="preserve">                                 2/7</t>
  </si>
  <si>
    <t>METALWORK</t>
  </si>
  <si>
    <t>Sundries</t>
  </si>
  <si>
    <t xml:space="preserve">50mm x 50mm galvanised iron welded  mesh </t>
  </si>
  <si>
    <t>burglar proofing cut to size and fixed to window</t>
  </si>
  <si>
    <t>opening (Office only|)</t>
  </si>
  <si>
    <t>PLASTERWORK AND OTHER FLOOR,</t>
  </si>
  <si>
    <t>WALL AND CEILING FINISHES</t>
  </si>
  <si>
    <t>In-situ Finishing</t>
  </si>
  <si>
    <t>13mm thick cement and sand (1:4) rendering on:</t>
  </si>
  <si>
    <t>Blockwall</t>
  </si>
  <si>
    <t>Isolated columns</t>
  </si>
  <si>
    <t>Isolated beams</t>
  </si>
  <si>
    <t>19mm thick cement and sand (1:4) mortar render</t>
  </si>
  <si>
    <t>as described on:</t>
  </si>
  <si>
    <t>Wall for Chalkboard</t>
  </si>
  <si>
    <t>Cement and sand (1:4) mortar in:</t>
  </si>
  <si>
    <t>50mm sceeded bed laid level and trowelled hard</t>
  </si>
  <si>
    <t>and smooth on concrete floor</t>
  </si>
  <si>
    <t>3mm thick ordinary plywood ceiling cards fixed</t>
  </si>
  <si>
    <t>to soffit of hardwood</t>
  </si>
  <si>
    <t>ELECTRICAL INSTALLATION</t>
  </si>
  <si>
    <t>Include the provisional sum of Twelve Thousand</t>
  </si>
  <si>
    <t xml:space="preserve">Ghana Cedis (GH₵ 12,000.00) electrical works </t>
  </si>
  <si>
    <t xml:space="preserve">                                   2/8</t>
  </si>
  <si>
    <t>PAINTING AND DECORATION</t>
  </si>
  <si>
    <t>Prepare and apply three coats of emulsion</t>
  </si>
  <si>
    <t xml:space="preserve"> paint on:</t>
  </si>
  <si>
    <t>Rendered walls</t>
  </si>
  <si>
    <t xml:space="preserve"> Soffit of plywood ceiling</t>
  </si>
  <si>
    <t xml:space="preserve">Prepare and prime back of joinery with </t>
  </si>
  <si>
    <t>aluminium and wood primer before fixing</t>
  </si>
  <si>
    <t>General surfaces of woodwork</t>
  </si>
  <si>
    <t>Prepare and apply three coats of approved</t>
  </si>
  <si>
    <t>renovator  paint on:</t>
  </si>
  <si>
    <t>Rendered Chalkboard</t>
  </si>
  <si>
    <t>Prepare Knot, Prime, Stop and apply three</t>
  </si>
  <si>
    <t xml:space="preserve"> coats of hard gloss oil paint on:</t>
  </si>
  <si>
    <t>Hardwood general surfaces</t>
  </si>
  <si>
    <t>Ditto in narrow width not exceeding 300mm wide</t>
  </si>
  <si>
    <t xml:space="preserve">                                2/9</t>
  </si>
  <si>
    <t>EXTERNAL WORKS</t>
  </si>
  <si>
    <t xml:space="preserve">Excavate trench for apron wall not exceeding </t>
  </si>
  <si>
    <t>1.50m  deep commencing at ground level</t>
  </si>
  <si>
    <r>
      <t>M</t>
    </r>
    <r>
      <rPr>
        <sz val="11"/>
        <rFont val="Calibri"/>
        <family val="2"/>
      </rPr>
      <t>³</t>
    </r>
  </si>
  <si>
    <t xml:space="preserve">Backfill around foundations with selected excavated </t>
  </si>
  <si>
    <t>materials</t>
  </si>
  <si>
    <t xml:space="preserve">Laterite filling to make up levels under aprons </t>
  </si>
  <si>
    <t>Concrete grade 15 in apron  foundation</t>
  </si>
  <si>
    <t>Ditto in 100mm thick apron</t>
  </si>
  <si>
    <t>100mm thick solid sandcrete blockwork in cement</t>
  </si>
  <si>
    <t xml:space="preserve"> mortar (1:4) in dwarf wall</t>
  </si>
  <si>
    <t>25mm  cement :sand (1:3) trowelled paving on apron</t>
  </si>
  <si>
    <t xml:space="preserve">13mm thick cement and sand render (1:4) to sides  </t>
  </si>
  <si>
    <t>of apronwall</t>
  </si>
  <si>
    <t xml:space="preserve">Prepare and apply two coats of oil gloss  paint on </t>
  </si>
  <si>
    <t>rendered wall</t>
  </si>
  <si>
    <t>Carried to General Summary</t>
  </si>
  <si>
    <t>GENERAL SUMMARY</t>
  </si>
  <si>
    <t>PRELIMINARIES</t>
  </si>
  <si>
    <t>4 - UNIT CLASSROOM BLOCK</t>
  </si>
  <si>
    <r>
      <t xml:space="preserve">      </t>
    </r>
    <r>
      <rPr>
        <b/>
        <u/>
        <sz val="12"/>
        <color theme="1"/>
        <rFont val="Times New Roman"/>
        <family val="1"/>
      </rPr>
      <t xml:space="preserve"> ADD    </t>
    </r>
    <r>
      <rPr>
        <sz val="12"/>
        <color theme="1"/>
        <rFont val="Times New Roman"/>
        <family val="1"/>
      </rPr>
      <t xml:space="preserve">            CONTINGENCIES</t>
    </r>
  </si>
  <si>
    <t>TOTAL 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</si>
</sst>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[$-409]d\-mmm\-yy;@"/>
    <numFmt numFmtId="168" formatCode="0.0"/>
    <numFmt numFmtId="169" formatCode="&quot;$&quot;#,##0.00;[Red]&quot;$&quot;#,##0.00"/>
    <numFmt numFmtId="170" formatCode="0.00;[Red]0.00"/>
    <numFmt numFmtId="171" formatCode="[$GHC]\ #,##0.00"/>
    <numFmt numFmtId="172" formatCode="[$-409]mmm\-yy;@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9"/>
      <color rgb="FF333333"/>
      <name val="Arial"/>
      <family val="2"/>
    </font>
    <font>
      <b/>
      <sz val="10"/>
      <color rgb="FF0000FF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222222"/>
      <name val="Cambria"/>
      <family val="1"/>
      <scheme val="major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3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2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b/>
      <sz val="11.5"/>
      <name val="Cambria"/>
      <family val="1"/>
    </font>
    <font>
      <sz val="10"/>
      <color rgb="FF58585A"/>
      <name val="Arial"/>
      <family val="2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name val="Georgia"/>
      <family val="1"/>
    </font>
    <font>
      <sz val="12"/>
      <name val="Georgia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FF"/>
      <name val="Cambria"/>
      <family val="1"/>
      <scheme val="major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name val="Cambria"/>
      <family val="1"/>
    </font>
    <font>
      <b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mbria"/>
      <family val="1"/>
      <scheme val="major"/>
    </font>
    <font>
      <b/>
      <sz val="13"/>
      <color rgb="FFFF0000"/>
      <name val="Arial"/>
      <family val="2"/>
    </font>
    <font>
      <b/>
      <sz val="12"/>
      <color rgb="FFFFFFFF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name val="Cambria"/>
      <family val="1"/>
      <scheme val="maj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5DAA"/>
        <bgColor indexed="64"/>
      </patternFill>
    </fill>
    <fill>
      <patternFill patternType="solid">
        <fgColor rgb="FFFFFFCC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666699"/>
      </left>
      <right style="medium">
        <color rgb="FF666699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3" borderId="14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3" borderId="14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680">
    <xf numFmtId="0" fontId="0" fillId="0" borderId="0" xfId="0"/>
    <xf numFmtId="164" fontId="15" fillId="0" borderId="0" xfId="0" applyNumberFormat="1" applyFont="1"/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Border="1"/>
    <xf numFmtId="1" fontId="16" fillId="0" borderId="0" xfId="0" applyNumberFormat="1" applyFont="1" applyAlignment="1">
      <alignment horizontal="center"/>
    </xf>
    <xf numFmtId="164" fontId="16" fillId="0" borderId="0" xfId="0" applyNumberFormat="1" applyFont="1"/>
    <xf numFmtId="3" fontId="19" fillId="0" borderId="0" xfId="0" applyNumberFormat="1" applyFont="1"/>
    <xf numFmtId="164" fontId="17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1" fillId="0" borderId="0" xfId="0" applyFont="1"/>
    <xf numFmtId="6" fontId="0" fillId="0" borderId="0" xfId="0" applyNumberFormat="1"/>
    <xf numFmtId="1" fontId="19" fillId="0" borderId="0" xfId="0" applyNumberFormat="1" applyFont="1" applyAlignment="1">
      <alignment horizontal="center"/>
    </xf>
    <xf numFmtId="164" fontId="19" fillId="0" borderId="0" xfId="0" applyNumberFormat="1" applyFont="1"/>
    <xf numFmtId="0" fontId="18" fillId="0" borderId="0" xfId="0" applyFont="1"/>
    <xf numFmtId="164" fontId="0" fillId="0" borderId="0" xfId="0" applyNumberFormat="1"/>
    <xf numFmtId="0" fontId="14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vertical="center"/>
    </xf>
    <xf numFmtId="0" fontId="30" fillId="5" borderId="15" xfId="0" applyFont="1" applyFill="1" applyBorder="1" applyAlignment="1">
      <alignment vertical="center" wrapText="1"/>
    </xf>
    <xf numFmtId="8" fontId="0" fillId="0" borderId="0" xfId="0" applyNumberFormat="1"/>
    <xf numFmtId="0" fontId="7" fillId="0" borderId="0" xfId="17"/>
    <xf numFmtId="0" fontId="24" fillId="0" borderId="0" xfId="17" applyFont="1"/>
    <xf numFmtId="4" fontId="40" fillId="6" borderId="1" xfId="17" applyNumberFormat="1" applyFont="1" applyFill="1" applyBorder="1" applyAlignment="1">
      <alignment horizontal="center" vertical="center" wrapText="1"/>
    </xf>
    <xf numFmtId="167" fontId="39" fillId="0" borderId="1" xfId="17" applyNumberFormat="1" applyFont="1" applyBorder="1" applyAlignment="1">
      <alignment horizontal="center"/>
    </xf>
    <xf numFmtId="43" fontId="39" fillId="0" borderId="0" xfId="18" applyFont="1" applyAlignment="1">
      <alignment horizontal="center"/>
    </xf>
    <xf numFmtId="0" fontId="13" fillId="6" borderId="1" xfId="17" applyFont="1" applyFill="1" applyBorder="1" applyAlignment="1">
      <alignment horizontal="center" vertical="center"/>
    </xf>
    <xf numFmtId="4" fontId="7" fillId="0" borderId="0" xfId="17" applyNumberFormat="1"/>
    <xf numFmtId="0" fontId="7" fillId="0" borderId="0" xfId="17" applyAlignment="1">
      <alignment horizontal="center"/>
    </xf>
    <xf numFmtId="167" fontId="39" fillId="0" borderId="1" xfId="17" applyNumberFormat="1" applyFont="1" applyBorder="1" applyAlignment="1">
      <alignment horizontal="center" vertical="center"/>
    </xf>
    <xf numFmtId="4" fontId="7" fillId="0" borderId="0" xfId="17" applyNumberFormat="1" applyAlignment="1">
      <alignment horizontal="center"/>
    </xf>
    <xf numFmtId="0" fontId="7" fillId="0" borderId="1" xfId="17" applyBorder="1"/>
    <xf numFmtId="4" fontId="7" fillId="0" borderId="1" xfId="17" applyNumberFormat="1" applyBorder="1"/>
    <xf numFmtId="165" fontId="7" fillId="0" borderId="1" xfId="17" applyNumberFormat="1" applyBorder="1"/>
    <xf numFmtId="0" fontId="23" fillId="6" borderId="1" xfId="17" applyFont="1" applyFill="1" applyBorder="1" applyAlignment="1">
      <alignment horizontal="center" vertical="center" wrapText="1"/>
    </xf>
    <xf numFmtId="4" fontId="23" fillId="0" borderId="1" xfId="17" applyNumberFormat="1" applyFont="1" applyBorder="1"/>
    <xf numFmtId="167" fontId="15" fillId="0" borderId="1" xfId="17" applyNumberFormat="1" applyFont="1" applyBorder="1" applyAlignment="1">
      <alignment horizontal="center" vertical="center"/>
    </xf>
    <xf numFmtId="4" fontId="7" fillId="0" borderId="1" xfId="17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11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5" fillId="4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 wrapText="1"/>
    </xf>
    <xf numFmtId="6" fontId="30" fillId="5" borderId="1" xfId="0" applyNumberFormat="1" applyFont="1" applyFill="1" applyBorder="1" applyAlignment="1">
      <alignment vertical="center"/>
    </xf>
    <xf numFmtId="6" fontId="30" fillId="5" borderId="1" xfId="0" applyNumberFormat="1" applyFont="1" applyFill="1" applyBorder="1" applyAlignment="1">
      <alignment horizontal="right" vertical="center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8" fillId="5" borderId="1" xfId="0" applyFont="1" applyFill="1" applyBorder="1" applyAlignment="1">
      <alignment vertical="center" wrapText="1"/>
    </xf>
    <xf numFmtId="0" fontId="38" fillId="5" borderId="1" xfId="0" applyFont="1" applyFill="1" applyBorder="1" applyAlignment="1">
      <alignment vertical="center"/>
    </xf>
    <xf numFmtId="0" fontId="38" fillId="5" borderId="1" xfId="0" applyFont="1" applyFill="1" applyBorder="1" applyAlignment="1">
      <alignment horizontal="right" vertical="center"/>
    </xf>
    <xf numFmtId="6" fontId="38" fillId="5" borderId="1" xfId="0" applyNumberFormat="1" applyFont="1" applyFill="1" applyBorder="1" applyAlignment="1">
      <alignment vertical="center"/>
    </xf>
    <xf numFmtId="0" fontId="37" fillId="5" borderId="1" xfId="0" applyFont="1" applyFill="1" applyBorder="1" applyAlignment="1">
      <alignment vertical="center" wrapText="1"/>
    </xf>
    <xf numFmtId="6" fontId="37" fillId="5" borderId="1" xfId="0" applyNumberFormat="1" applyFont="1" applyFill="1" applyBorder="1" applyAlignment="1">
      <alignment vertical="center"/>
    </xf>
    <xf numFmtId="6" fontId="37" fillId="5" borderId="1" xfId="0" applyNumberFormat="1" applyFont="1" applyFill="1" applyBorder="1" applyAlignment="1">
      <alignment horizontal="right" vertical="center"/>
    </xf>
    <xf numFmtId="0" fontId="37" fillId="5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6" fontId="36" fillId="5" borderId="1" xfId="0" applyNumberFormat="1" applyFont="1" applyFill="1" applyBorder="1" applyAlignment="1">
      <alignment vertical="center"/>
    </xf>
    <xf numFmtId="6" fontId="36" fillId="5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Border="1"/>
    <xf numFmtId="165" fontId="14" fillId="0" borderId="1" xfId="0" applyNumberFormat="1" applyFont="1" applyBorder="1"/>
    <xf numFmtId="0" fontId="27" fillId="0" borderId="1" xfId="0" applyFont="1" applyBorder="1"/>
    <xf numFmtId="167" fontId="27" fillId="0" borderId="1" xfId="0" applyNumberFormat="1" applyFont="1" applyBorder="1" applyAlignment="1">
      <alignment horizontal="left" vertical="center"/>
    </xf>
    <xf numFmtId="165" fontId="27" fillId="7" borderId="1" xfId="1" applyNumberFormat="1" applyFont="1" applyFill="1" applyBorder="1" applyAlignment="1">
      <alignment horizontal="center" vertical="center" wrapText="1"/>
    </xf>
    <xf numFmtId="165" fontId="27" fillId="7" borderId="1" xfId="0" applyNumberFormat="1" applyFont="1" applyFill="1" applyBorder="1" applyAlignment="1">
      <alignment horizontal="righ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/>
    </xf>
    <xf numFmtId="165" fontId="27" fillId="7" borderId="1" xfId="0" applyNumberFormat="1" applyFont="1" applyFill="1" applyBorder="1" applyAlignment="1">
      <alignment horizontal="right"/>
    </xf>
    <xf numFmtId="167" fontId="20" fillId="7" borderId="1" xfId="0" applyNumberFormat="1" applyFont="1" applyFill="1" applyBorder="1" applyAlignment="1">
      <alignment horizontal="center" vertical="center"/>
    </xf>
    <xf numFmtId="167" fontId="27" fillId="7" borderId="1" xfId="0" applyNumberFormat="1" applyFont="1" applyFill="1" applyBorder="1" applyAlignment="1">
      <alignment horizontal="center"/>
    </xf>
    <xf numFmtId="165" fontId="26" fillId="7" borderId="1" xfId="0" applyNumberFormat="1" applyFont="1" applyFill="1" applyBorder="1" applyAlignment="1">
      <alignment horizontal="right"/>
    </xf>
    <xf numFmtId="0" fontId="27" fillId="0" borderId="0" xfId="17" applyFont="1" applyAlignment="1">
      <alignment horizontal="center"/>
    </xf>
    <xf numFmtId="0" fontId="27" fillId="0" borderId="0" xfId="17" applyFont="1"/>
    <xf numFmtId="0" fontId="25" fillId="0" borderId="0" xfId="17" applyFont="1"/>
    <xf numFmtId="4" fontId="27" fillId="0" borderId="0" xfId="17" applyNumberFormat="1" applyFont="1"/>
    <xf numFmtId="4" fontId="27" fillId="0" borderId="0" xfId="17" applyNumberFormat="1" applyFont="1" applyAlignment="1">
      <alignment horizontal="center"/>
    </xf>
    <xf numFmtId="167" fontId="27" fillId="0" borderId="1" xfId="17" applyNumberFormat="1" applyFont="1" applyBorder="1" applyAlignment="1">
      <alignment horizontal="center"/>
    </xf>
    <xf numFmtId="7" fontId="20" fillId="7" borderId="1" xfId="19" applyNumberFormat="1" applyFont="1" applyFill="1" applyBorder="1" applyAlignment="1">
      <alignment horizontal="center" wrapText="1"/>
    </xf>
    <xf numFmtId="15" fontId="20" fillId="7" borderId="1" xfId="19" applyNumberFormat="1" applyFont="1" applyFill="1" applyBorder="1" applyAlignment="1">
      <alignment horizontal="center" wrapText="1"/>
    </xf>
    <xf numFmtId="164" fontId="25" fillId="0" borderId="0" xfId="17" applyNumberFormat="1" applyFont="1"/>
    <xf numFmtId="7" fontId="21" fillId="6" borderId="1" xfId="19" applyNumberFormat="1" applyFont="1" applyFill="1" applyBorder="1" applyAlignment="1">
      <alignment horizontal="center"/>
    </xf>
    <xf numFmtId="0" fontId="20" fillId="0" borderId="1" xfId="17" applyFont="1" applyFill="1" applyBorder="1" applyAlignment="1">
      <alignment horizontal="center"/>
    </xf>
    <xf numFmtId="7" fontId="20" fillId="0" borderId="1" xfId="19" applyNumberFormat="1" applyFont="1" applyFill="1" applyBorder="1" applyAlignment="1">
      <alignment horizontal="center"/>
    </xf>
    <xf numFmtId="0" fontId="25" fillId="0" borderId="0" xfId="17" applyFont="1" applyAlignment="1">
      <alignment horizontal="center"/>
    </xf>
    <xf numFmtId="0" fontId="25" fillId="0" borderId="1" xfId="17" applyFont="1" applyBorder="1" applyAlignment="1">
      <alignment horizontal="center"/>
    </xf>
    <xf numFmtId="0" fontId="25" fillId="0" borderId="0" xfId="17" applyFont="1" applyAlignment="1">
      <alignment horizontal="left"/>
    </xf>
    <xf numFmtId="0" fontId="27" fillId="0" borderId="3" xfId="17" applyFont="1" applyBorder="1" applyAlignment="1">
      <alignment horizontal="center"/>
    </xf>
    <xf numFmtId="0" fontId="20" fillId="0" borderId="0" xfId="17" applyFont="1" applyAlignment="1">
      <alignment horizontal="center"/>
    </xf>
    <xf numFmtId="0" fontId="20" fillId="0" borderId="0" xfId="17" applyFont="1"/>
    <xf numFmtId="0" fontId="20" fillId="6" borderId="1" xfId="17" applyFont="1" applyFill="1" applyBorder="1" applyAlignment="1">
      <alignment horizontal="center"/>
    </xf>
    <xf numFmtId="4" fontId="20" fillId="6" borderId="1" xfId="17" applyNumberFormat="1" applyFont="1" applyFill="1" applyBorder="1" applyAlignment="1">
      <alignment horizontal="center" wrapText="1"/>
    </xf>
    <xf numFmtId="4" fontId="27" fillId="6" borderId="1" xfId="17" applyNumberFormat="1" applyFont="1" applyFill="1" applyBorder="1" applyAlignment="1">
      <alignment horizontal="center" vertical="center" wrapText="1"/>
    </xf>
    <xf numFmtId="5" fontId="27" fillId="0" borderId="1" xfId="19" applyNumberFormat="1" applyFont="1" applyBorder="1" applyAlignment="1">
      <alignment horizontal="center"/>
    </xf>
    <xf numFmtId="7" fontId="27" fillId="0" borderId="1" xfId="19" applyNumberFormat="1" applyFont="1" applyBorder="1" applyAlignment="1">
      <alignment horizontal="center"/>
    </xf>
    <xf numFmtId="5" fontId="20" fillId="6" borderId="1" xfId="19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 wrapText="1"/>
    </xf>
    <xf numFmtId="43" fontId="45" fillId="6" borderId="1" xfId="1" applyFont="1" applyFill="1" applyBorder="1" applyAlignment="1">
      <alignment horizontal="center" vertical="center" wrapText="1"/>
    </xf>
    <xf numFmtId="4" fontId="45" fillId="6" borderId="1" xfId="0" applyNumberFormat="1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27" fillId="0" borderId="1" xfId="17" applyFont="1" applyBorder="1" applyAlignment="1">
      <alignment horizontal="left"/>
    </xf>
    <xf numFmtId="167" fontId="27" fillId="7" borderId="1" xfId="0" applyNumberFormat="1" applyFont="1" applyFill="1" applyBorder="1" applyAlignment="1">
      <alignment horizontal="center" vertical="center"/>
    </xf>
    <xf numFmtId="165" fontId="27" fillId="7" borderId="1" xfId="0" applyNumberFormat="1" applyFont="1" applyFill="1" applyBorder="1" applyAlignment="1">
      <alignment horizontal="right" vertical="center"/>
    </xf>
    <xf numFmtId="5" fontId="25" fillId="0" borderId="0" xfId="17" applyNumberFormat="1" applyFont="1"/>
    <xf numFmtId="164" fontId="27" fillId="7" borderId="1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Border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0" fontId="21" fillId="0" borderId="0" xfId="0" applyFont="1" applyAlignment="1">
      <alignment horizontal="center"/>
    </xf>
    <xf numFmtId="1" fontId="28" fillId="0" borderId="0" xfId="0" applyNumberFormat="1" applyFont="1" applyBorder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164" fontId="28" fillId="0" borderId="0" xfId="2" applyNumberFormat="1" applyFont="1" applyBorder="1" applyAlignment="1">
      <alignment horizontal="center" wrapText="1"/>
    </xf>
    <xf numFmtId="0" fontId="28" fillId="0" borderId="0" xfId="0" applyFont="1"/>
    <xf numFmtId="3" fontId="21" fillId="0" borderId="0" xfId="0" applyNumberFormat="1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3" fontId="21" fillId="0" borderId="0" xfId="2" applyNumberFormat="1" applyFont="1" applyBorder="1" applyAlignment="1">
      <alignment horizontal="right"/>
    </xf>
    <xf numFmtId="164" fontId="21" fillId="0" borderId="0" xfId="2" applyNumberFormat="1" applyFont="1" applyBorder="1"/>
    <xf numFmtId="3" fontId="33" fillId="0" borderId="0" xfId="0" applyNumberFormat="1" applyFont="1"/>
    <xf numFmtId="164" fontId="33" fillId="0" borderId="0" xfId="0" applyNumberFormat="1" applyFont="1"/>
    <xf numFmtId="0" fontId="21" fillId="0" borderId="0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3" fontId="21" fillId="0" borderId="0" xfId="1" applyNumberFormat="1" applyFont="1"/>
    <xf numFmtId="164" fontId="21" fillId="0" borderId="0" xfId="2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164" fontId="22" fillId="0" borderId="0" xfId="0" applyNumberFormat="1" applyFont="1"/>
    <xf numFmtId="3" fontId="22" fillId="0" borderId="0" xfId="0" applyNumberFormat="1" applyFont="1"/>
    <xf numFmtId="3" fontId="44" fillId="0" borderId="0" xfId="0" applyNumberFormat="1" applyFont="1"/>
    <xf numFmtId="0" fontId="20" fillId="0" borderId="0" xfId="0" applyFont="1" applyFill="1" applyBorder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1" fillId="0" borderId="0" xfId="6"/>
    <xf numFmtId="0" fontId="11" fillId="0" borderId="0" xfId="6" applyAlignment="1">
      <alignment horizontal="center"/>
    </xf>
    <xf numFmtId="164" fontId="11" fillId="0" borderId="0" xfId="6" applyNumberFormat="1"/>
    <xf numFmtId="0" fontId="20" fillId="0" borderId="0" xfId="6" applyFont="1" applyFill="1" applyBorder="1" applyAlignment="1">
      <alignment horizontal="left"/>
    </xf>
    <xf numFmtId="0" fontId="20" fillId="0" borderId="0" xfId="6" applyFont="1" applyFill="1" applyBorder="1" applyAlignment="1">
      <alignment horizontal="center"/>
    </xf>
    <xf numFmtId="0" fontId="11" fillId="0" borderId="0" xfId="6" applyAlignment="1">
      <alignment horizontal="left"/>
    </xf>
    <xf numFmtId="164" fontId="33" fillId="0" borderId="0" xfId="6" applyNumberFormat="1" applyFont="1" applyFill="1" applyBorder="1" applyAlignment="1">
      <alignment horizontal="right"/>
    </xf>
    <xf numFmtId="0" fontId="32" fillId="0" borderId="1" xfId="6" applyFont="1" applyBorder="1"/>
    <xf numFmtId="164" fontId="32" fillId="0" borderId="1" xfId="6" applyNumberFormat="1" applyFont="1" applyBorder="1" applyAlignment="1">
      <alignment horizontal="right" vertical="center" wrapText="1"/>
    </xf>
    <xf numFmtId="0" fontId="32" fillId="0" borderId="1" xfId="6" applyFont="1" applyBorder="1" applyAlignment="1">
      <alignment horizontal="center" vertical="center" wrapText="1"/>
    </xf>
    <xf numFmtId="0" fontId="32" fillId="0" borderId="1" xfId="6" applyFont="1" applyBorder="1" applyAlignment="1">
      <alignment vertical="center" wrapText="1"/>
    </xf>
    <xf numFmtId="0" fontId="32" fillId="0" borderId="1" xfId="6" applyFont="1" applyBorder="1" applyAlignment="1">
      <alignment vertical="center"/>
    </xf>
    <xf numFmtId="0" fontId="32" fillId="0" borderId="0" xfId="6" applyFont="1" applyAlignment="1">
      <alignment horizontal="center"/>
    </xf>
    <xf numFmtId="0" fontId="34" fillId="0" borderId="1" xfId="6" applyFont="1" applyBorder="1"/>
    <xf numFmtId="0" fontId="32" fillId="0" borderId="0" xfId="6" applyFont="1"/>
    <xf numFmtId="0" fontId="33" fillId="0" borderId="1" xfId="6" applyFont="1" applyBorder="1" applyAlignment="1">
      <alignment vertical="center"/>
    </xf>
    <xf numFmtId="164" fontId="33" fillId="0" borderId="1" xfId="6" applyNumberFormat="1" applyFont="1" applyBorder="1" applyAlignment="1">
      <alignment horizontal="right" vertical="center"/>
    </xf>
    <xf numFmtId="164" fontId="32" fillId="0" borderId="1" xfId="6" applyNumberFormat="1" applyFont="1" applyBorder="1" applyAlignment="1">
      <alignment horizontal="center" vertical="center"/>
    </xf>
    <xf numFmtId="0" fontId="32" fillId="0" borderId="12" xfId="6" applyFont="1" applyBorder="1"/>
    <xf numFmtId="164" fontId="32" fillId="0" borderId="11" xfId="6" applyNumberFormat="1" applyFont="1" applyBorder="1" applyAlignment="1">
      <alignment horizontal="right"/>
    </xf>
    <xf numFmtId="164" fontId="32" fillId="0" borderId="0" xfId="6" applyNumberFormat="1" applyFont="1" applyBorder="1"/>
    <xf numFmtId="164" fontId="32" fillId="0" borderId="0" xfId="6" applyNumberFormat="1" applyFont="1"/>
    <xf numFmtId="164" fontId="32" fillId="0" borderId="4" xfId="6" applyNumberFormat="1" applyFont="1" applyBorder="1" applyAlignment="1">
      <alignment horizontal="right"/>
    </xf>
    <xf numFmtId="164" fontId="32" fillId="0" borderId="0" xfId="6" applyNumberFormat="1" applyFont="1" applyBorder="1" applyAlignment="1">
      <alignment horizontal="center"/>
    </xf>
    <xf numFmtId="0" fontId="32" fillId="0" borderId="0" xfId="6" applyFont="1" applyBorder="1"/>
    <xf numFmtId="0" fontId="32" fillId="0" borderId="3" xfId="6" applyFont="1" applyBorder="1" applyAlignment="1">
      <alignment wrapText="1"/>
    </xf>
    <xf numFmtId="164" fontId="32" fillId="0" borderId="5" xfId="6" applyNumberFormat="1" applyFont="1" applyBorder="1" applyAlignment="1">
      <alignment horizontal="right"/>
    </xf>
    <xf numFmtId="164" fontId="32" fillId="0" borderId="16" xfId="6" applyNumberFormat="1" applyFont="1" applyBorder="1" applyAlignment="1">
      <alignment horizontal="right"/>
    </xf>
    <xf numFmtId="0" fontId="33" fillId="0" borderId="1" xfId="6" applyFont="1" applyBorder="1" applyAlignment="1">
      <alignment horizontal="center" wrapText="1"/>
    </xf>
    <xf numFmtId="164" fontId="33" fillId="0" borderId="4" xfId="6" applyNumberFormat="1" applyFont="1" applyBorder="1" applyAlignment="1">
      <alignment horizontal="right"/>
    </xf>
    <xf numFmtId="164" fontId="33" fillId="0" borderId="2" xfId="6" applyNumberFormat="1" applyFont="1" applyBorder="1" applyAlignment="1">
      <alignment horizontal="right"/>
    </xf>
    <xf numFmtId="0" fontId="32" fillId="0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center"/>
    </xf>
    <xf numFmtId="0" fontId="33" fillId="0" borderId="1" xfId="6" applyFont="1" applyBorder="1"/>
    <xf numFmtId="0" fontId="32" fillId="0" borderId="6" xfId="0" applyFont="1" applyBorder="1" applyAlignment="1">
      <alignment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 wrapText="1"/>
    </xf>
    <xf numFmtId="165" fontId="18" fillId="0" borderId="0" xfId="0" applyNumberFormat="1" applyFont="1"/>
    <xf numFmtId="164" fontId="44" fillId="0" borderId="0" xfId="0" applyNumberFormat="1" applyFont="1"/>
    <xf numFmtId="164" fontId="32" fillId="0" borderId="0" xfId="6" applyNumberFormat="1" applyFont="1" applyBorder="1" applyAlignment="1">
      <alignment horizontal="left"/>
    </xf>
    <xf numFmtId="164" fontId="32" fillId="0" borderId="0" xfId="6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" fontId="11" fillId="0" borderId="0" xfId="0" quotePrefix="1" applyNumberFormat="1" applyFont="1"/>
    <xf numFmtId="14" fontId="11" fillId="0" borderId="0" xfId="0" quotePrefix="1" applyNumberFormat="1" applyFont="1"/>
    <xf numFmtId="16" fontId="11" fillId="0" borderId="0" xfId="0" applyNumberFormat="1" applyFont="1"/>
    <xf numFmtId="164" fontId="14" fillId="0" borderId="0" xfId="0" applyNumberFormat="1" applyFont="1"/>
    <xf numFmtId="164" fontId="11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" fontId="14" fillId="0" borderId="0" xfId="0" quotePrefix="1" applyNumberFormat="1" applyFont="1"/>
    <xf numFmtId="16" fontId="14" fillId="0" borderId="0" xfId="0" applyNumberFormat="1" applyFont="1"/>
    <xf numFmtId="3" fontId="21" fillId="0" borderId="0" xfId="0" applyNumberFormat="1" applyFont="1" applyBorder="1" applyAlignment="1">
      <alignment horizontal="right" vertical="center"/>
    </xf>
    <xf numFmtId="164" fontId="21" fillId="0" borderId="0" xfId="2" applyNumberFormat="1" applyFont="1" applyBorder="1" applyAlignment="1">
      <alignment vertical="center"/>
    </xf>
    <xf numFmtId="3" fontId="14" fillId="0" borderId="0" xfId="0" applyNumberFormat="1" applyFont="1"/>
    <xf numFmtId="0" fontId="46" fillId="0" borderId="0" xfId="0" applyFont="1" applyFill="1" applyBorder="1" applyAlignment="1">
      <alignment horizontal="left"/>
    </xf>
    <xf numFmtId="0" fontId="47" fillId="0" borderId="0" xfId="0" applyFont="1"/>
    <xf numFmtId="0" fontId="46" fillId="0" borderId="0" xfId="0" applyFont="1" applyAlignment="1">
      <alignment horizontal="center" vertical="center"/>
    </xf>
    <xf numFmtId="0" fontId="48" fillId="0" borderId="0" xfId="0" applyFont="1"/>
    <xf numFmtId="0" fontId="49" fillId="0" borderId="0" xfId="0" applyFont="1"/>
    <xf numFmtId="3" fontId="48" fillId="0" borderId="0" xfId="0" applyNumberFormat="1" applyFont="1"/>
    <xf numFmtId="0" fontId="50" fillId="0" borderId="0" xfId="0" applyFont="1" applyFill="1" applyBorder="1" applyAlignment="1">
      <alignment horizontal="left" vertical="center"/>
    </xf>
    <xf numFmtId="1" fontId="48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64" fontId="51" fillId="0" borderId="0" xfId="2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3" fontId="48" fillId="0" borderId="0" xfId="2" applyNumberFormat="1" applyFont="1" applyBorder="1" applyAlignment="1">
      <alignment horizontal="right"/>
    </xf>
    <xf numFmtId="164" fontId="48" fillId="0" borderId="0" xfId="2" applyNumberFormat="1" applyFont="1" applyBorder="1" applyAlignment="1"/>
    <xf numFmtId="164" fontId="48" fillId="0" borderId="0" xfId="0" applyNumberFormat="1" applyFont="1"/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3" fontId="46" fillId="0" borderId="0" xfId="0" applyNumberFormat="1" applyFont="1"/>
    <xf numFmtId="3" fontId="46" fillId="0" borderId="0" xfId="2" applyNumberFormat="1" applyFont="1" applyBorder="1" applyAlignment="1">
      <alignment horizontal="right"/>
    </xf>
    <xf numFmtId="164" fontId="46" fillId="0" borderId="0" xfId="2" applyNumberFormat="1" applyFont="1" applyBorder="1" applyAlignment="1">
      <alignment horizontal="right"/>
    </xf>
    <xf numFmtId="0" fontId="48" fillId="0" borderId="0" xfId="0" applyFont="1" applyAlignment="1">
      <alignment vertical="center"/>
    </xf>
    <xf numFmtId="164" fontId="48" fillId="0" borderId="0" xfId="2" applyNumberFormat="1" applyFont="1" applyBorder="1" applyAlignment="1">
      <alignment vertical="center"/>
    </xf>
    <xf numFmtId="165" fontId="48" fillId="0" borderId="0" xfId="0" applyNumberFormat="1" applyFont="1"/>
    <xf numFmtId="1" fontId="2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right" wrapText="1"/>
    </xf>
    <xf numFmtId="164" fontId="29" fillId="0" borderId="0" xfId="0" applyNumberFormat="1" applyFont="1" applyAlignment="1">
      <alignment horizontal="right" wrapText="1"/>
    </xf>
    <xf numFmtId="164" fontId="29" fillId="0" borderId="0" xfId="2" applyNumberFormat="1" applyFont="1" applyBorder="1" applyAlignment="1">
      <alignment horizontal="right" wrapText="1"/>
    </xf>
    <xf numFmtId="0" fontId="2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3" fontId="20" fillId="0" borderId="0" xfId="0" applyNumberFormat="1" applyFont="1" applyBorder="1" applyAlignment="1">
      <alignment horizontal="right" vertical="center"/>
    </xf>
    <xf numFmtId="164" fontId="20" fillId="0" borderId="0" xfId="2" applyNumberFormat="1" applyFont="1" applyBorder="1" applyAlignment="1">
      <alignment vertical="center"/>
    </xf>
    <xf numFmtId="164" fontId="20" fillId="0" borderId="0" xfId="0" applyNumberFormat="1" applyFont="1" applyAlignment="1">
      <alignment vertic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3" fontId="48" fillId="0" borderId="0" xfId="1" applyNumberFormat="1" applyFont="1"/>
    <xf numFmtId="165" fontId="0" fillId="0" borderId="0" xfId="0" applyNumberFormat="1"/>
    <xf numFmtId="0" fontId="11" fillId="0" borderId="0" xfId="0" quotePrefix="1" applyFont="1"/>
    <xf numFmtId="0" fontId="53" fillId="0" borderId="0" xfId="0" applyFont="1" applyAlignment="1">
      <alignment wrapText="1"/>
    </xf>
    <xf numFmtId="165" fontId="22" fillId="0" borderId="0" xfId="0" applyNumberFormat="1" applyFont="1"/>
    <xf numFmtId="0" fontId="54" fillId="0" borderId="0" xfId="21" applyFont="1"/>
    <xf numFmtId="0" fontId="55" fillId="0" borderId="0" xfId="21" applyFont="1"/>
    <xf numFmtId="0" fontId="56" fillId="0" borderId="0" xfId="21" applyFont="1" applyAlignment="1">
      <alignment vertical="center"/>
    </xf>
    <xf numFmtId="166" fontId="57" fillId="0" borderId="0" xfId="21" applyNumberFormat="1" applyFont="1" applyBorder="1" applyAlignment="1">
      <alignment vertical="center"/>
    </xf>
    <xf numFmtId="0" fontId="54" fillId="0" borderId="10" xfId="21" applyFont="1" applyBorder="1" applyAlignment="1">
      <alignment horizontal="right"/>
    </xf>
    <xf numFmtId="0" fontId="54" fillId="0" borderId="10" xfId="21" applyFont="1" applyBorder="1"/>
    <xf numFmtId="0" fontId="57" fillId="0" borderId="1" xfId="21" applyFont="1" applyBorder="1"/>
    <xf numFmtId="0" fontId="57" fillId="0" borderId="1" xfId="21" applyFont="1" applyBorder="1" applyAlignment="1">
      <alignment horizontal="center" vertical="center"/>
    </xf>
    <xf numFmtId="0" fontId="58" fillId="0" borderId="1" xfId="21" applyFont="1" applyBorder="1" applyAlignment="1">
      <alignment horizontal="center"/>
    </xf>
    <xf numFmtId="0" fontId="57" fillId="0" borderId="1" xfId="21" applyFont="1" applyBorder="1" applyAlignment="1">
      <alignment horizontal="center"/>
    </xf>
    <xf numFmtId="0" fontId="57" fillId="0" borderId="0" xfId="21" applyFont="1"/>
    <xf numFmtId="0" fontId="57" fillId="0" borderId="0" xfId="21" applyFont="1" applyAlignment="1">
      <alignment horizontal="center"/>
    </xf>
    <xf numFmtId="0" fontId="55" fillId="0" borderId="0" xfId="21" applyFont="1" applyAlignment="1">
      <alignment horizontal="center"/>
    </xf>
    <xf numFmtId="17" fontId="32" fillId="0" borderId="6" xfId="0" applyNumberFormat="1" applyFont="1" applyBorder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/>
    </xf>
    <xf numFmtId="0" fontId="26" fillId="0" borderId="0" xfId="21" applyFont="1" applyAlignment="1">
      <alignment vertical="center"/>
    </xf>
    <xf numFmtId="0" fontId="25" fillId="0" borderId="1" xfId="21" applyFont="1" applyBorder="1" applyAlignment="1">
      <alignment vertical="center"/>
    </xf>
    <xf numFmtId="164" fontId="14" fillId="0" borderId="0" xfId="0" applyNumberFormat="1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17" fontId="61" fillId="0" borderId="2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 wrapText="1"/>
    </xf>
    <xf numFmtId="4" fontId="0" fillId="0" borderId="0" xfId="0" applyNumberFormat="1"/>
    <xf numFmtId="0" fontId="62" fillId="0" borderId="0" xfId="0" applyFont="1"/>
    <xf numFmtId="4" fontId="0" fillId="0" borderId="29" xfId="0" applyNumberFormat="1" applyBorder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63" fillId="0" borderId="0" xfId="0" applyFont="1"/>
    <xf numFmtId="4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29" xfId="0" applyNumberFormat="1" applyFont="1" applyBorder="1"/>
    <xf numFmtId="165" fontId="23" fillId="0" borderId="0" xfId="0" applyNumberFormat="1" applyFont="1"/>
    <xf numFmtId="165" fontId="0" fillId="0" borderId="30" xfId="0" applyNumberFormat="1" applyBorder="1"/>
    <xf numFmtId="165" fontId="0" fillId="0" borderId="29" xfId="0" applyNumberFormat="1" applyBorder="1" applyAlignment="1">
      <alignment horizontal="right"/>
    </xf>
    <xf numFmtId="0" fontId="25" fillId="0" borderId="1" xfId="21" applyFont="1" applyBorder="1" applyAlignment="1">
      <alignment horizontal="center" vertical="center" wrapText="1"/>
    </xf>
    <xf numFmtId="164" fontId="32" fillId="0" borderId="0" xfId="6" applyNumberFormat="1" applyFont="1" applyBorder="1" applyAlignment="1">
      <alignment horizontal="right"/>
    </xf>
    <xf numFmtId="164" fontId="33" fillId="0" borderId="0" xfId="6" applyNumberFormat="1" applyFont="1" applyBorder="1" applyAlignment="1">
      <alignment horizontal="right"/>
    </xf>
    <xf numFmtId="165" fontId="11" fillId="0" borderId="0" xfId="6" applyNumberFormat="1" applyAlignment="1">
      <alignment horizontal="center"/>
    </xf>
    <xf numFmtId="3" fontId="20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vertical="center"/>
    </xf>
    <xf numFmtId="165" fontId="32" fillId="0" borderId="1" xfId="6" applyNumberFormat="1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0" xfId="0" applyFont="1"/>
    <xf numFmtId="0" fontId="66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164" fontId="20" fillId="0" borderId="1" xfId="2" applyNumberFormat="1" applyFont="1" applyBorder="1" applyAlignment="1">
      <alignment horizontal="center"/>
    </xf>
    <xf numFmtId="5" fontId="20" fillId="0" borderId="1" xfId="2" applyNumberFormat="1" applyFont="1" applyBorder="1" applyAlignment="1">
      <alignment horizontal="center"/>
    </xf>
    <xf numFmtId="2" fontId="0" fillId="0" borderId="0" xfId="0" applyNumberFormat="1"/>
    <xf numFmtId="0" fontId="20" fillId="0" borderId="1" xfId="0" applyFont="1" applyBorder="1" applyAlignment="1">
      <alignment horizontal="left" vertical="center" wrapText="1"/>
    </xf>
    <xf numFmtId="164" fontId="20" fillId="0" borderId="1" xfId="2" applyNumberFormat="1" applyFont="1" applyBorder="1" applyAlignment="1">
      <alignment horizontal="center" vertical="center"/>
    </xf>
    <xf numFmtId="5" fontId="20" fillId="0" borderId="1" xfId="2" applyNumberFormat="1" applyFont="1" applyBorder="1" applyAlignment="1">
      <alignment horizontal="center" vertical="center"/>
    </xf>
    <xf numFmtId="7" fontId="0" fillId="0" borderId="0" xfId="0" applyNumberFormat="1"/>
    <xf numFmtId="5" fontId="14" fillId="0" borderId="0" xfId="0" applyNumberFormat="1" applyFont="1" applyAlignment="1">
      <alignment horizontal="left"/>
    </xf>
    <xf numFmtId="0" fontId="32" fillId="0" borderId="1" xfId="6" applyFont="1" applyBorder="1" applyAlignment="1">
      <alignment wrapText="1"/>
    </xf>
    <xf numFmtId="164" fontId="32" fillId="0" borderId="1" xfId="2" applyNumberFormat="1" applyFont="1" applyBorder="1" applyAlignment="1">
      <alignment horizontal="right" vertical="center"/>
    </xf>
    <xf numFmtId="165" fontId="32" fillId="0" borderId="1" xfId="6" applyNumberFormat="1" applyFont="1" applyBorder="1" applyAlignment="1">
      <alignment horizontal="right" vertical="center"/>
    </xf>
    <xf numFmtId="0" fontId="32" fillId="0" borderId="1" xfId="25" applyFont="1" applyBorder="1" applyAlignment="1">
      <alignment vertical="center"/>
    </xf>
    <xf numFmtId="0" fontId="68" fillId="0" borderId="1" xfId="6" applyFont="1" applyBorder="1" applyAlignment="1">
      <alignment horizontal="center" vertical="center" wrapText="1"/>
    </xf>
    <xf numFmtId="164" fontId="20" fillId="0" borderId="0" xfId="6" applyNumberFormat="1" applyFont="1" applyFill="1" applyBorder="1" applyAlignment="1">
      <alignment horizontal="right"/>
    </xf>
    <xf numFmtId="165" fontId="32" fillId="0" borderId="0" xfId="6" applyNumberFormat="1" applyFont="1" applyFill="1" applyBorder="1" applyAlignment="1">
      <alignment horizontal="left"/>
    </xf>
    <xf numFmtId="0" fontId="25" fillId="0" borderId="1" xfId="21" applyFont="1" applyBorder="1"/>
    <xf numFmtId="0" fontId="27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17" fontId="27" fillId="0" borderId="0" xfId="17" applyNumberFormat="1" applyFont="1" applyAlignment="1">
      <alignment horizontal="left"/>
    </xf>
    <xf numFmtId="0" fontId="20" fillId="6" borderId="1" xfId="17" applyFont="1" applyFill="1" applyBorder="1" applyAlignment="1">
      <alignment horizontal="left" wrapText="1"/>
    </xf>
    <xf numFmtId="0" fontId="20" fillId="7" borderId="1" xfId="17" applyFont="1" applyFill="1" applyBorder="1" applyAlignment="1">
      <alignment horizontal="left"/>
    </xf>
    <xf numFmtId="0" fontId="21" fillId="6" borderId="1" xfId="17" applyFont="1" applyFill="1" applyBorder="1" applyAlignment="1">
      <alignment horizontal="left"/>
    </xf>
    <xf numFmtId="0" fontId="20" fillId="0" borderId="1" xfId="17" applyFont="1" applyFill="1" applyBorder="1" applyAlignment="1">
      <alignment horizontal="left"/>
    </xf>
    <xf numFmtId="0" fontId="44" fillId="6" borderId="1" xfId="0" applyFont="1" applyFill="1" applyBorder="1" applyAlignment="1">
      <alignment horizontal="left" vertical="center" wrapText="1"/>
    </xf>
    <xf numFmtId="0" fontId="27" fillId="0" borderId="3" xfId="17" applyFont="1" applyBorder="1" applyAlignment="1">
      <alignment horizontal="left"/>
    </xf>
    <xf numFmtId="0" fontId="40" fillId="6" borderId="1" xfId="17" applyFont="1" applyFill="1" applyBorder="1" applyAlignment="1">
      <alignment horizontal="left" vertical="center"/>
    </xf>
    <xf numFmtId="0" fontId="39" fillId="0" borderId="1" xfId="17" applyFont="1" applyBorder="1" applyAlignment="1">
      <alignment horizontal="left"/>
    </xf>
    <xf numFmtId="0" fontId="39" fillId="0" borderId="1" xfId="17" applyFont="1" applyBorder="1" applyAlignment="1">
      <alignment horizontal="left" vertical="center"/>
    </xf>
    <xf numFmtId="0" fontId="40" fillId="0" borderId="1" xfId="17" applyFont="1" applyBorder="1" applyAlignment="1">
      <alignment horizontal="left"/>
    </xf>
    <xf numFmtId="0" fontId="7" fillId="0" borderId="0" xfId="17" applyAlignment="1">
      <alignment horizontal="left"/>
    </xf>
    <xf numFmtId="2" fontId="7" fillId="0" borderId="1" xfId="17" applyNumberFormat="1" applyBorder="1" applyAlignment="1">
      <alignment horizontal="center"/>
    </xf>
    <xf numFmtId="2" fontId="41" fillId="0" borderId="1" xfId="17" applyNumberFormat="1" applyFont="1" applyBorder="1" applyAlignment="1">
      <alignment horizontal="center"/>
    </xf>
    <xf numFmtId="2" fontId="41" fillId="0" borderId="1" xfId="17" applyNumberFormat="1" applyFont="1" applyBorder="1" applyAlignment="1">
      <alignment horizontal="center" vertical="center"/>
    </xf>
    <xf numFmtId="165" fontId="43" fillId="0" borderId="1" xfId="17" applyNumberFormat="1" applyFont="1" applyBorder="1"/>
    <xf numFmtId="165" fontId="43" fillId="0" borderId="1" xfId="17" applyNumberFormat="1" applyFont="1" applyBorder="1" applyAlignment="1">
      <alignment vertical="center"/>
    </xf>
    <xf numFmtId="0" fontId="7" fillId="0" borderId="1" xfId="17" applyBorder="1" applyAlignment="1">
      <alignment horizontal="center"/>
    </xf>
    <xf numFmtId="0" fontId="39" fillId="0" borderId="1" xfId="17" applyFont="1" applyBorder="1" applyAlignment="1">
      <alignment horizontal="left" wrapText="1"/>
    </xf>
    <xf numFmtId="2" fontId="39" fillId="0" borderId="1" xfId="17" applyNumberFormat="1" applyFont="1" applyBorder="1" applyAlignment="1">
      <alignment horizontal="left" vertical="center"/>
    </xf>
    <xf numFmtId="165" fontId="69" fillId="0" borderId="1" xfId="17" applyNumberFormat="1" applyFont="1" applyBorder="1" applyAlignment="1">
      <alignment wrapText="1"/>
    </xf>
    <xf numFmtId="165" fontId="69" fillId="0" borderId="1" xfId="17" applyNumberFormat="1" applyFont="1" applyBorder="1" applyAlignment="1">
      <alignment horizontal="center" vertical="center" wrapText="1"/>
    </xf>
    <xf numFmtId="43" fontId="27" fillId="0" borderId="0" xfId="18" applyFont="1" applyAlignment="1">
      <alignment horizontal="right"/>
    </xf>
    <xf numFmtId="43" fontId="20" fillId="0" borderId="0" xfId="18" applyFont="1" applyAlignment="1">
      <alignment horizontal="right"/>
    </xf>
    <xf numFmtId="0" fontId="20" fillId="6" borderId="1" xfId="17" applyFont="1" applyFill="1" applyBorder="1" applyAlignment="1">
      <alignment horizontal="right" vertical="center" wrapText="1"/>
    </xf>
    <xf numFmtId="0" fontId="20" fillId="7" borderId="1" xfId="17" applyFont="1" applyFill="1" applyBorder="1" applyAlignment="1">
      <alignment horizontal="right"/>
    </xf>
    <xf numFmtId="0" fontId="27" fillId="0" borderId="1" xfId="17" applyFont="1" applyBorder="1" applyAlignment="1">
      <alignment horizontal="right"/>
    </xf>
    <xf numFmtId="0" fontId="21" fillId="6" borderId="1" xfId="17" applyFont="1" applyFill="1" applyBorder="1" applyAlignment="1">
      <alignment horizontal="right"/>
    </xf>
    <xf numFmtId="0" fontId="20" fillId="0" borderId="1" xfId="17" applyFont="1" applyFill="1" applyBorder="1" applyAlignment="1">
      <alignment horizontal="right"/>
    </xf>
    <xf numFmtId="0" fontId="44" fillId="6" borderId="1" xfId="0" applyFont="1" applyFill="1" applyBorder="1" applyAlignment="1">
      <alignment horizontal="right" vertical="center" wrapText="1"/>
    </xf>
    <xf numFmtId="167" fontId="27" fillId="0" borderId="1" xfId="0" applyNumberFormat="1" applyFont="1" applyBorder="1" applyAlignment="1">
      <alignment horizontal="right" vertical="center"/>
    </xf>
    <xf numFmtId="0" fontId="25" fillId="0" borderId="1" xfId="17" applyFont="1" applyBorder="1" applyAlignment="1">
      <alignment horizontal="right"/>
    </xf>
    <xf numFmtId="43" fontId="39" fillId="0" borderId="0" xfId="18" applyFont="1" applyAlignment="1">
      <alignment horizontal="right"/>
    </xf>
    <xf numFmtId="43" fontId="40" fillId="6" borderId="1" xfId="18" applyFont="1" applyFill="1" applyBorder="1" applyAlignment="1">
      <alignment horizontal="right" vertical="center" wrapText="1"/>
    </xf>
    <xf numFmtId="43" fontId="0" fillId="0" borderId="0" xfId="18" applyFont="1" applyAlignment="1">
      <alignment horizontal="right"/>
    </xf>
    <xf numFmtId="0" fontId="7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1" fillId="0" borderId="1" xfId="17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4" fontId="39" fillId="0" borderId="1" xfId="17" applyNumberFormat="1" applyFont="1" applyBorder="1" applyAlignment="1">
      <alignment horizontal="center"/>
    </xf>
    <xf numFmtId="4" fontId="39" fillId="0" borderId="1" xfId="19" applyNumberFormat="1" applyFont="1" applyBorder="1" applyAlignment="1">
      <alignment horizontal="center"/>
    </xf>
    <xf numFmtId="4" fontId="39" fillId="0" borderId="1" xfId="19" applyNumberFormat="1" applyFont="1" applyBorder="1" applyAlignment="1">
      <alignment horizontal="center" vertical="center"/>
    </xf>
    <xf numFmtId="3" fontId="39" fillId="0" borderId="1" xfId="18" applyNumberFormat="1" applyFont="1" applyBorder="1" applyAlignment="1">
      <alignment horizontal="right"/>
    </xf>
    <xf numFmtId="3" fontId="15" fillId="0" borderId="1" xfId="18" applyNumberFormat="1" applyFont="1" applyBorder="1" applyAlignment="1">
      <alignment horizontal="right"/>
    </xf>
    <xf numFmtId="3" fontId="39" fillId="0" borderId="1" xfId="17" applyNumberFormat="1" applyFont="1" applyBorder="1" applyAlignment="1">
      <alignment horizontal="right"/>
    </xf>
    <xf numFmtId="3" fontId="39" fillId="0" borderId="1" xfId="19" applyNumberFormat="1" applyFont="1" applyBorder="1" applyAlignment="1">
      <alignment horizontal="right"/>
    </xf>
    <xf numFmtId="3" fontId="42" fillId="0" borderId="1" xfId="18" applyNumberFormat="1" applyFont="1" applyBorder="1" applyAlignment="1">
      <alignment horizontal="right" vertical="center"/>
    </xf>
    <xf numFmtId="3" fontId="15" fillId="0" borderId="1" xfId="19" applyNumberFormat="1" applyFont="1" applyBorder="1" applyAlignment="1">
      <alignment horizontal="right" vertical="center"/>
    </xf>
    <xf numFmtId="3" fontId="15" fillId="0" borderId="1" xfId="19" applyNumberFormat="1" applyFont="1" applyBorder="1" applyAlignment="1">
      <alignment horizontal="right"/>
    </xf>
    <xf numFmtId="3" fontId="39" fillId="0" borderId="1" xfId="18" applyNumberFormat="1" applyFont="1" applyBorder="1" applyAlignment="1">
      <alignment horizontal="right" vertical="center"/>
    </xf>
    <xf numFmtId="3" fontId="39" fillId="0" borderId="1" xfId="19" applyNumberFormat="1" applyFont="1" applyBorder="1" applyAlignment="1">
      <alignment horizontal="right" vertical="center"/>
    </xf>
    <xf numFmtId="3" fontId="42" fillId="0" borderId="1" xfId="19" applyNumberFormat="1" applyFont="1" applyBorder="1" applyAlignment="1">
      <alignment horizontal="right" vertical="center"/>
    </xf>
    <xf numFmtId="3" fontId="40" fillId="0" borderId="1" xfId="18" applyNumberFormat="1" applyFont="1" applyBorder="1" applyAlignment="1">
      <alignment horizontal="right"/>
    </xf>
    <xf numFmtId="3" fontId="40" fillId="0" borderId="1" xfId="19" applyNumberFormat="1" applyFont="1" applyBorder="1" applyAlignment="1">
      <alignment horizontal="right"/>
    </xf>
    <xf numFmtId="3" fontId="2" fillId="0" borderId="1" xfId="17" applyNumberFormat="1" applyFont="1" applyBorder="1" applyAlignment="1">
      <alignment horizontal="right"/>
    </xf>
    <xf numFmtId="3" fontId="2" fillId="0" borderId="1" xfId="17" applyNumberFormat="1" applyFont="1" applyBorder="1"/>
    <xf numFmtId="3" fontId="2" fillId="0" borderId="1" xfId="18" applyNumberFormat="1" applyFont="1" applyBorder="1" applyAlignment="1">
      <alignment horizontal="right" vertical="center"/>
    </xf>
    <xf numFmtId="3" fontId="2" fillId="0" borderId="1" xfId="17" applyNumberFormat="1" applyFont="1" applyBorder="1" applyAlignment="1">
      <alignment horizontal="center" vertical="center"/>
    </xf>
    <xf numFmtId="3" fontId="2" fillId="0" borderId="1" xfId="18" applyNumberFormat="1" applyFont="1" applyBorder="1" applyAlignment="1">
      <alignment horizontal="center" vertical="center"/>
    </xf>
    <xf numFmtId="0" fontId="26" fillId="0" borderId="1" xfId="26" applyFont="1" applyFill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24" fillId="0" borderId="1" xfId="26" applyFont="1" applyBorder="1" applyAlignment="1">
      <alignment vertical="center"/>
    </xf>
    <xf numFmtId="0" fontId="2" fillId="0" borderId="0" xfId="26" applyFont="1" applyAlignment="1">
      <alignment horizontal="center" vertical="center"/>
    </xf>
    <xf numFmtId="15" fontId="54" fillId="0" borderId="1" xfId="26" applyNumberFormat="1" applyFont="1" applyFill="1" applyBorder="1" applyAlignment="1">
      <alignment horizontal="center" vertical="center"/>
    </xf>
    <xf numFmtId="0" fontId="54" fillId="0" borderId="1" xfId="26" applyFont="1" applyFill="1" applyBorder="1" applyAlignment="1">
      <alignment horizontal="left" vertical="center"/>
    </xf>
    <xf numFmtId="0" fontId="54" fillId="0" borderId="1" xfId="26" applyFont="1" applyFill="1" applyBorder="1" applyAlignment="1">
      <alignment vertical="center"/>
    </xf>
    <xf numFmtId="0" fontId="54" fillId="0" borderId="1" xfId="26" applyFont="1" applyFill="1" applyBorder="1" applyAlignment="1">
      <alignment horizontal="center" vertical="center" wrapText="1"/>
    </xf>
    <xf numFmtId="169" fontId="54" fillId="0" borderId="1" xfId="26" applyNumberFormat="1" applyFont="1" applyFill="1" applyBorder="1" applyAlignment="1">
      <alignment horizontal="right" vertical="center"/>
    </xf>
    <xf numFmtId="0" fontId="54" fillId="0" borderId="1" xfId="26" applyFont="1" applyFill="1" applyBorder="1" applyAlignment="1">
      <alignment horizontal="center" vertical="center"/>
    </xf>
    <xf numFmtId="0" fontId="2" fillId="0" borderId="0" xfId="26" applyFont="1" applyBorder="1" applyAlignment="1">
      <alignment horizontal="center" vertical="center"/>
    </xf>
    <xf numFmtId="167" fontId="27" fillId="7" borderId="1" xfId="6" applyNumberFormat="1" applyFont="1" applyFill="1" applyBorder="1" applyAlignment="1">
      <alignment horizontal="center"/>
    </xf>
    <xf numFmtId="167" fontId="27" fillId="0" borderId="1" xfId="6" applyNumberFormat="1" applyFont="1" applyBorder="1" applyAlignment="1">
      <alignment horizontal="left" vertical="center"/>
    </xf>
    <xf numFmtId="0" fontId="27" fillId="0" borderId="1" xfId="26" applyFont="1" applyBorder="1" applyAlignment="1">
      <alignment horizontal="center"/>
    </xf>
    <xf numFmtId="167" fontId="20" fillId="7" borderId="1" xfId="6" applyNumberFormat="1" applyFont="1" applyFill="1" applyBorder="1" applyAlignment="1">
      <alignment horizontal="center"/>
    </xf>
    <xf numFmtId="0" fontId="32" fillId="7" borderId="1" xfId="6" applyFont="1" applyFill="1" applyBorder="1" applyAlignment="1">
      <alignment horizontal="left" vertical="center" wrapText="1"/>
    </xf>
    <xf numFmtId="0" fontId="59" fillId="0" borderId="1" xfId="26" applyFont="1" applyFill="1" applyBorder="1" applyAlignment="1">
      <alignment horizontal="left" vertical="center"/>
    </xf>
    <xf numFmtId="15" fontId="64" fillId="0" borderId="1" xfId="26" applyNumberFormat="1" applyFont="1" applyFill="1" applyBorder="1" applyAlignment="1">
      <alignment horizontal="center" vertical="center"/>
    </xf>
    <xf numFmtId="0" fontId="64" fillId="0" borderId="1" xfId="26" applyFont="1" applyFill="1" applyBorder="1" applyAlignment="1">
      <alignment horizontal="left" vertical="center"/>
    </xf>
    <xf numFmtId="0" fontId="64" fillId="0" borderId="1" xfId="26" applyFont="1" applyFill="1" applyBorder="1" applyAlignment="1">
      <alignment vertical="center" wrapText="1"/>
    </xf>
    <xf numFmtId="0" fontId="64" fillId="0" borderId="1" xfId="26" applyFont="1" applyFill="1" applyBorder="1" applyAlignment="1">
      <alignment horizontal="left" vertical="center" wrapText="1"/>
    </xf>
    <xf numFmtId="0" fontId="64" fillId="0" borderId="1" xfId="26" applyFont="1" applyFill="1" applyBorder="1" applyAlignment="1">
      <alignment horizontal="center" vertical="center"/>
    </xf>
    <xf numFmtId="170" fontId="64" fillId="0" borderId="1" xfId="26" applyNumberFormat="1" applyFont="1" applyFill="1" applyBorder="1" applyAlignment="1">
      <alignment horizontal="center" vertical="center"/>
    </xf>
    <xf numFmtId="0" fontId="54" fillId="0" borderId="1" xfId="26" applyFont="1" applyFill="1" applyBorder="1" applyAlignment="1">
      <alignment vertical="center" wrapText="1"/>
    </xf>
    <xf numFmtId="0" fontId="3" fillId="0" borderId="1" xfId="26" applyBorder="1" applyAlignment="1">
      <alignment horizontal="center" vertical="center"/>
    </xf>
    <xf numFmtId="0" fontId="3" fillId="0" borderId="1" xfId="26" applyBorder="1"/>
    <xf numFmtId="0" fontId="3" fillId="0" borderId="0" xfId="26"/>
    <xf numFmtId="0" fontId="73" fillId="0" borderId="0" xfId="26" applyFont="1" applyBorder="1" applyAlignment="1">
      <alignment vertical="center"/>
    </xf>
    <xf numFmtId="169" fontId="68" fillId="0" borderId="1" xfId="26" applyNumberFormat="1" applyFont="1" applyFill="1" applyBorder="1" applyAlignment="1">
      <alignment horizontal="right" vertical="center"/>
    </xf>
    <xf numFmtId="0" fontId="68" fillId="0" borderId="1" xfId="26" applyFont="1" applyFill="1" applyBorder="1" applyAlignment="1">
      <alignment horizontal="left" vertical="center"/>
    </xf>
    <xf numFmtId="0" fontId="41" fillId="0" borderId="0" xfId="26" applyFont="1" applyBorder="1" applyAlignment="1">
      <alignment vertical="center"/>
    </xf>
    <xf numFmtId="0" fontId="68" fillId="0" borderId="1" xfId="26" applyFont="1" applyFill="1" applyBorder="1" applyAlignment="1">
      <alignment horizontal="center" vertical="center"/>
    </xf>
    <xf numFmtId="170" fontId="68" fillId="0" borderId="1" xfId="26" applyNumberFormat="1" applyFont="1" applyFill="1" applyBorder="1" applyAlignment="1">
      <alignment horizontal="center" vertical="center"/>
    </xf>
    <xf numFmtId="167" fontId="20" fillId="7" borderId="1" xfId="6" applyNumberFormat="1" applyFont="1" applyFill="1" applyBorder="1" applyAlignment="1">
      <alignment horizontal="center" vertical="center"/>
    </xf>
    <xf numFmtId="0" fontId="32" fillId="0" borderId="1" xfId="26" applyFont="1" applyFill="1" applyBorder="1" applyAlignment="1">
      <alignment horizontal="left" vertical="center"/>
    </xf>
    <xf numFmtId="0" fontId="43" fillId="0" borderId="0" xfId="25" applyFont="1"/>
    <xf numFmtId="0" fontId="20" fillId="7" borderId="1" xfId="6" applyFont="1" applyFill="1" applyBorder="1" applyAlignment="1">
      <alignment horizontal="left" vertical="center" wrapText="1"/>
    </xf>
    <xf numFmtId="0" fontId="20" fillId="7" borderId="1" xfId="6" applyFont="1" applyFill="1" applyBorder="1" applyAlignment="1">
      <alignment horizontal="center" vertical="center" wrapText="1"/>
    </xf>
    <xf numFmtId="170" fontId="32" fillId="0" borderId="1" xfId="26" applyNumberFormat="1" applyFont="1" applyFill="1" applyBorder="1" applyAlignment="1">
      <alignment horizontal="center" vertical="center"/>
    </xf>
    <xf numFmtId="0" fontId="3" fillId="0" borderId="0" xfId="26" applyAlignment="1">
      <alignment horizontal="center"/>
    </xf>
    <xf numFmtId="3" fontId="74" fillId="0" borderId="1" xfId="25" applyNumberFormat="1" applyFont="1" applyBorder="1" applyAlignment="1">
      <alignment horizontal="center"/>
    </xf>
    <xf numFmtId="0" fontId="43" fillId="0" borderId="1" xfId="25" applyFont="1" applyBorder="1"/>
    <xf numFmtId="0" fontId="43" fillId="0" borderId="1" xfId="25" applyFont="1" applyBorder="1" applyAlignment="1">
      <alignment vertical="center"/>
    </xf>
    <xf numFmtId="3" fontId="74" fillId="0" borderId="1" xfId="25" applyNumberFormat="1" applyFont="1" applyBorder="1" applyAlignment="1">
      <alignment horizontal="center" vertical="center"/>
    </xf>
    <xf numFmtId="3" fontId="43" fillId="0" borderId="1" xfId="25" applyNumberFormat="1" applyFont="1" applyBorder="1" applyAlignment="1">
      <alignment horizontal="center" vertical="center"/>
    </xf>
    <xf numFmtId="0" fontId="20" fillId="0" borderId="1" xfId="26" applyFont="1" applyBorder="1" applyAlignment="1">
      <alignment horizontal="center"/>
    </xf>
    <xf numFmtId="167" fontId="32" fillId="0" borderId="1" xfId="26" applyNumberFormat="1" applyFont="1" applyBorder="1" applyAlignment="1">
      <alignment horizontal="center"/>
    </xf>
    <xf numFmtId="0" fontId="32" fillId="0" borderId="1" xfId="26" applyFont="1" applyBorder="1" applyAlignment="1">
      <alignment horizontal="left"/>
    </xf>
    <xf numFmtId="0" fontId="32" fillId="0" borderId="1" xfId="26" applyFont="1" applyBorder="1"/>
    <xf numFmtId="0" fontId="32" fillId="0" borderId="1" xfId="26" applyFont="1" applyBorder="1" applyAlignment="1">
      <alignment horizontal="center"/>
    </xf>
    <xf numFmtId="0" fontId="54" fillId="0" borderId="1" xfId="26" applyFont="1" applyBorder="1"/>
    <xf numFmtId="0" fontId="3" fillId="0" borderId="1" xfId="26" applyBorder="1" applyAlignment="1">
      <alignment horizontal="center"/>
    </xf>
    <xf numFmtId="167" fontId="54" fillId="0" borderId="1" xfId="26" applyNumberFormat="1" applyFont="1" applyBorder="1" applyAlignment="1">
      <alignment horizontal="center"/>
    </xf>
    <xf numFmtId="0" fontId="32" fillId="7" borderId="1" xfId="6" applyFont="1" applyFill="1" applyBorder="1" applyAlignment="1">
      <alignment horizontal="left" vertical="center"/>
    </xf>
    <xf numFmtId="3" fontId="32" fillId="7" borderId="1" xfId="6" applyNumberFormat="1" applyFont="1" applyFill="1" applyBorder="1" applyAlignment="1">
      <alignment horizontal="center" vertical="center" wrapText="1"/>
    </xf>
    <xf numFmtId="165" fontId="54" fillId="7" borderId="1" xfId="6" applyNumberFormat="1" applyFont="1" applyFill="1" applyBorder="1" applyAlignment="1">
      <alignment horizontal="right" vertical="center" wrapText="1"/>
    </xf>
    <xf numFmtId="4" fontId="27" fillId="7" borderId="1" xfId="6" applyNumberFormat="1" applyFont="1" applyFill="1" applyBorder="1" applyAlignment="1">
      <alignment horizontal="center" vertical="center" wrapText="1"/>
    </xf>
    <xf numFmtId="0" fontId="27" fillId="7" borderId="1" xfId="6" applyFont="1" applyFill="1" applyBorder="1" applyAlignment="1">
      <alignment horizontal="center" vertical="center" wrapText="1"/>
    </xf>
    <xf numFmtId="0" fontId="54" fillId="0" borderId="1" xfId="26" applyFont="1" applyBorder="1" applyAlignment="1">
      <alignment horizontal="left"/>
    </xf>
    <xf numFmtId="0" fontId="54" fillId="0" borderId="1" xfId="26" applyFont="1" applyBorder="1" applyAlignment="1">
      <alignment horizontal="center"/>
    </xf>
    <xf numFmtId="0" fontId="54" fillId="0" borderId="0" xfId="26" applyFont="1" applyAlignment="1">
      <alignment horizontal="center"/>
    </xf>
    <xf numFmtId="0" fontId="54" fillId="0" borderId="0" xfId="26" applyFont="1" applyAlignment="1">
      <alignment horizontal="left"/>
    </xf>
    <xf numFmtId="0" fontId="54" fillId="0" borderId="0" xfId="26" applyFont="1"/>
    <xf numFmtId="0" fontId="3" fillId="0" borderId="0" xfId="26" applyAlignment="1">
      <alignment horizontal="left"/>
    </xf>
    <xf numFmtId="169" fontId="32" fillId="0" borderId="1" xfId="26" applyNumberFormat="1" applyFont="1" applyFill="1" applyBorder="1" applyAlignment="1">
      <alignment horizontal="right" vertical="center"/>
    </xf>
    <xf numFmtId="15" fontId="64" fillId="8" borderId="1" xfId="26" applyNumberFormat="1" applyFont="1" applyFill="1" applyBorder="1" applyAlignment="1">
      <alignment horizontal="center" vertical="center"/>
    </xf>
    <xf numFmtId="0" fontId="64" fillId="8" borderId="1" xfId="26" applyFont="1" applyFill="1" applyBorder="1" applyAlignment="1">
      <alignment horizontal="left" vertical="center"/>
    </xf>
    <xf numFmtId="0" fontId="64" fillId="8" borderId="1" xfId="26" applyFont="1" applyFill="1" applyBorder="1" applyAlignment="1">
      <alignment vertical="center" wrapText="1"/>
    </xf>
    <xf numFmtId="0" fontId="64" fillId="8" borderId="1" xfId="26" applyFont="1" applyFill="1" applyBorder="1" applyAlignment="1">
      <alignment horizontal="left" vertical="center" wrapText="1"/>
    </xf>
    <xf numFmtId="0" fontId="64" fillId="8" borderId="1" xfId="26" applyFont="1" applyFill="1" applyBorder="1" applyAlignment="1">
      <alignment horizontal="center" vertical="center"/>
    </xf>
    <xf numFmtId="170" fontId="64" fillId="8" borderId="1" xfId="26" applyNumberFormat="1" applyFont="1" applyFill="1" applyBorder="1" applyAlignment="1">
      <alignment horizontal="center" vertical="center"/>
    </xf>
    <xf numFmtId="0" fontId="54" fillId="8" borderId="1" xfId="26" applyFont="1" applyFill="1" applyBorder="1" applyAlignment="1">
      <alignment horizontal="center" vertical="center" wrapText="1"/>
    </xf>
    <xf numFmtId="169" fontId="32" fillId="8" borderId="1" xfId="26" applyNumberFormat="1" applyFont="1" applyFill="1" applyBorder="1" applyAlignment="1">
      <alignment horizontal="right" vertical="center"/>
    </xf>
    <xf numFmtId="15" fontId="64" fillId="7" borderId="1" xfId="26" applyNumberFormat="1" applyFont="1" applyFill="1" applyBorder="1" applyAlignment="1">
      <alignment horizontal="center" vertical="center"/>
    </xf>
    <xf numFmtId="0" fontId="64" fillId="7" borderId="1" xfId="26" applyFont="1" applyFill="1" applyBorder="1" applyAlignment="1">
      <alignment horizontal="left" vertical="center"/>
    </xf>
    <xf numFmtId="0" fontId="64" fillId="7" borderId="1" xfId="26" applyFont="1" applyFill="1" applyBorder="1" applyAlignment="1">
      <alignment vertical="center"/>
    </xf>
    <xf numFmtId="0" fontId="25" fillId="0" borderId="0" xfId="21" applyFont="1"/>
    <xf numFmtId="0" fontId="25" fillId="0" borderId="0" xfId="21" applyFont="1" applyAlignment="1">
      <alignment horizontal="center"/>
    </xf>
    <xf numFmtId="0" fontId="25" fillId="0" borderId="0" xfId="21" applyFont="1" applyAlignment="1">
      <alignment horizontal="center" vertical="center"/>
    </xf>
    <xf numFmtId="0" fontId="25" fillId="0" borderId="0" xfId="21" applyFont="1" applyAlignment="1">
      <alignment horizontal="left" vertical="center"/>
    </xf>
    <xf numFmtId="0" fontId="25" fillId="0" borderId="10" xfId="21" applyFont="1" applyBorder="1"/>
    <xf numFmtId="0" fontId="25" fillId="0" borderId="10" xfId="21" applyFont="1" applyBorder="1" applyAlignment="1">
      <alignment horizontal="right"/>
    </xf>
    <xf numFmtId="0" fontId="25" fillId="0" borderId="10" xfId="21" applyFont="1" applyBorder="1" applyAlignment="1">
      <alignment horizontal="center"/>
    </xf>
    <xf numFmtId="0" fontId="25" fillId="0" borderId="1" xfId="21" applyFont="1" applyBorder="1" applyAlignment="1">
      <alignment horizontal="center"/>
    </xf>
    <xf numFmtId="0" fontId="27" fillId="0" borderId="1" xfId="21" applyFont="1" applyBorder="1" applyAlignment="1">
      <alignment horizontal="center"/>
    </xf>
    <xf numFmtId="0" fontId="26" fillId="0" borderId="1" xfId="21" applyFont="1" applyBorder="1" applyAlignment="1">
      <alignment horizontal="center" vertical="center" wrapText="1"/>
    </xf>
    <xf numFmtId="0" fontId="26" fillId="0" borderId="1" xfId="21" applyFont="1" applyBorder="1" applyAlignment="1">
      <alignment horizontal="center" vertical="center"/>
    </xf>
    <xf numFmtId="0" fontId="26" fillId="0" borderId="1" xfId="21" applyFont="1" applyBorder="1" applyAlignment="1">
      <alignment horizontal="center"/>
    </xf>
    <xf numFmtId="0" fontId="25" fillId="0" borderId="1" xfId="21" applyFont="1" applyBorder="1" applyAlignment="1">
      <alignment horizontal="center" vertical="center"/>
    </xf>
    <xf numFmtId="0" fontId="28" fillId="0" borderId="6" xfId="21" applyFont="1" applyBorder="1" applyAlignment="1">
      <alignment horizontal="center" vertical="center" wrapText="1"/>
    </xf>
    <xf numFmtId="0" fontId="28" fillId="0" borderId="6" xfId="21" applyFont="1" applyBorder="1" applyAlignment="1">
      <alignment vertical="center" wrapText="1"/>
    </xf>
    <xf numFmtId="0" fontId="26" fillId="0" borderId="6" xfId="21" applyFont="1" applyBorder="1" applyAlignment="1">
      <alignment horizontal="center" vertical="center" wrapText="1"/>
    </xf>
    <xf numFmtId="0" fontId="29" fillId="0" borderId="6" xfId="21" applyFont="1" applyBorder="1" applyAlignment="1">
      <alignment horizontal="center" vertical="center" wrapText="1"/>
    </xf>
    <xf numFmtId="0" fontId="25" fillId="0" borderId="6" xfId="21" applyFont="1" applyBorder="1" applyAlignment="1">
      <alignment horizontal="left"/>
    </xf>
    <xf numFmtId="0" fontId="29" fillId="0" borderId="6" xfId="21" applyFont="1" applyBorder="1" applyAlignment="1">
      <alignment vertical="center"/>
    </xf>
    <xf numFmtId="0" fontId="64" fillId="7" borderId="1" xfId="6" applyFont="1" applyFill="1" applyBorder="1" applyAlignment="1">
      <alignment wrapText="1"/>
    </xf>
    <xf numFmtId="0" fontId="41" fillId="0" borderId="1" xfId="26" applyFont="1" applyBorder="1"/>
    <xf numFmtId="0" fontId="41" fillId="0" borderId="1" xfId="26" applyFont="1" applyBorder="1" applyAlignment="1">
      <alignment vertical="center"/>
    </xf>
    <xf numFmtId="15" fontId="3" fillId="0" borderId="2" xfId="25" applyNumberFormat="1" applyBorder="1" applyAlignment="1">
      <alignment horizontal="center"/>
    </xf>
    <xf numFmtId="15" fontId="43" fillId="0" borderId="2" xfId="25" applyNumberFormat="1" applyFont="1" applyBorder="1" applyAlignment="1">
      <alignment horizontal="center"/>
    </xf>
    <xf numFmtId="15" fontId="43" fillId="0" borderId="2" xfId="25" applyNumberFormat="1" applyFont="1" applyBorder="1" applyAlignment="1">
      <alignment horizontal="center" vertical="center"/>
    </xf>
    <xf numFmtId="0" fontId="72" fillId="0" borderId="1" xfId="26" applyFont="1" applyBorder="1" applyAlignment="1">
      <alignment horizontal="left" vertical="center"/>
    </xf>
    <xf numFmtId="0" fontId="2" fillId="0" borderId="1" xfId="26" applyFont="1" applyBorder="1" applyAlignment="1">
      <alignment horizontal="center" vertical="center"/>
    </xf>
    <xf numFmtId="0" fontId="72" fillId="0" borderId="1" xfId="26" applyFont="1" applyBorder="1" applyAlignment="1">
      <alignment horizontal="center" vertical="center"/>
    </xf>
    <xf numFmtId="0" fontId="32" fillId="0" borderId="2" xfId="6" applyFont="1" applyBorder="1" applyAlignment="1">
      <alignment wrapText="1"/>
    </xf>
    <xf numFmtId="0" fontId="73" fillId="0" borderId="1" xfId="26" applyFont="1" applyBorder="1"/>
    <xf numFmtId="0" fontId="73" fillId="0" borderId="1" xfId="26" applyFont="1" applyBorder="1" applyAlignment="1">
      <alignment vertical="center"/>
    </xf>
    <xf numFmtId="0" fontId="3" fillId="0" borderId="1" xfId="25" applyBorder="1" applyAlignment="1">
      <alignment vertical="center"/>
    </xf>
    <xf numFmtId="0" fontId="11" fillId="0" borderId="2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3" fillId="0" borderId="2" xfId="26" applyBorder="1" applyAlignment="1">
      <alignment horizontal="center" vertical="center"/>
    </xf>
    <xf numFmtId="4" fontId="27" fillId="7" borderId="2" xfId="6" applyNumberFormat="1" applyFont="1" applyFill="1" applyBorder="1" applyAlignment="1">
      <alignment horizontal="center" vertical="center" wrapText="1"/>
    </xf>
    <xf numFmtId="0" fontId="3" fillId="0" borderId="2" xfId="26" applyBorder="1" applyAlignment="1">
      <alignment horizontal="center"/>
    </xf>
    <xf numFmtId="3" fontId="43" fillId="0" borderId="1" xfId="25" applyNumberFormat="1" applyFont="1" applyBorder="1" applyAlignment="1">
      <alignment horizontal="right"/>
    </xf>
    <xf numFmtId="171" fontId="32" fillId="0" borderId="0" xfId="0" applyNumberFormat="1" applyFont="1"/>
    <xf numFmtId="171" fontId="0" fillId="0" borderId="0" xfId="0" applyNumberFormat="1"/>
    <xf numFmtId="171" fontId="0" fillId="0" borderId="0" xfId="0" applyNumberForma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164" fontId="20" fillId="0" borderId="0" xfId="2" applyNumberFormat="1" applyFont="1" applyAlignment="1">
      <alignment vertical="center"/>
    </xf>
    <xf numFmtId="0" fontId="25" fillId="0" borderId="1" xfId="21" applyFont="1" applyBorder="1" applyAlignment="1">
      <alignment wrapText="1"/>
    </xf>
    <xf numFmtId="0" fontId="76" fillId="0" borderId="0" xfId="6" applyFont="1"/>
    <xf numFmtId="0" fontId="77" fillId="0" borderId="1" xfId="6" applyFont="1" applyBorder="1"/>
    <xf numFmtId="0" fontId="20" fillId="9" borderId="1" xfId="17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17" applyBorder="1" applyAlignment="1">
      <alignment horizontal="left"/>
    </xf>
    <xf numFmtId="3" fontId="0" fillId="0" borderId="1" xfId="18" applyNumberFormat="1" applyFont="1" applyBorder="1" applyAlignment="1">
      <alignment horizontal="right"/>
    </xf>
    <xf numFmtId="3" fontId="7" fillId="0" borderId="1" xfId="17" applyNumberFormat="1" applyBorder="1"/>
    <xf numFmtId="4" fontId="7" fillId="0" borderId="1" xfId="17" applyNumberFormat="1" applyBorder="1" applyAlignment="1">
      <alignment horizontal="center"/>
    </xf>
    <xf numFmtId="43" fontId="0" fillId="0" borderId="1" xfId="18" applyFont="1" applyBorder="1" applyAlignment="1">
      <alignment horizontal="right"/>
    </xf>
    <xf numFmtId="17" fontId="61" fillId="0" borderId="27" xfId="0" applyNumberFormat="1" applyFont="1" applyBorder="1" applyAlignment="1">
      <alignment horizontal="center" vertical="center" wrapText="1"/>
    </xf>
    <xf numFmtId="172" fontId="61" fillId="0" borderId="27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9" fillId="0" borderId="0" xfId="2" applyNumberFormat="1" applyFont="1" applyAlignment="1">
      <alignment horizontal="right" wrapText="1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7" fillId="0" borderId="0" xfId="0" applyFont="1" applyFill="1"/>
    <xf numFmtId="0" fontId="28" fillId="0" borderId="0" xfId="0" applyFont="1" applyFill="1"/>
    <xf numFmtId="0" fontId="51" fillId="0" borderId="0" xfId="0" applyFont="1" applyFill="1" applyAlignment="1">
      <alignment vertical="center"/>
    </xf>
    <xf numFmtId="0" fontId="22" fillId="0" borderId="0" xfId="0" applyFont="1" applyBorder="1"/>
    <xf numFmtId="10" fontId="19" fillId="0" borderId="0" xfId="0" applyNumberFormat="1" applyFont="1"/>
    <xf numFmtId="0" fontId="22" fillId="0" borderId="0" xfId="0" applyFont="1" applyFill="1" applyBorder="1" applyAlignment="1">
      <alignment horizontal="left"/>
    </xf>
    <xf numFmtId="165" fontId="19" fillId="0" borderId="0" xfId="0" applyNumberFormat="1" applyFont="1"/>
    <xf numFmtId="10" fontId="18" fillId="0" borderId="0" xfId="0" applyNumberFormat="1" applyFont="1"/>
    <xf numFmtId="0" fontId="19" fillId="0" borderId="0" xfId="0" applyFont="1"/>
    <xf numFmtId="0" fontId="78" fillId="0" borderId="0" xfId="0" applyFont="1"/>
    <xf numFmtId="164" fontId="32" fillId="0" borderId="10" xfId="6" applyNumberFormat="1" applyFont="1" applyBorder="1" applyAlignment="1">
      <alignment horizontal="right"/>
    </xf>
    <xf numFmtId="164" fontId="32" fillId="0" borderId="31" xfId="6" applyNumberFormat="1" applyFont="1" applyBorder="1" applyAlignment="1">
      <alignment horizontal="right"/>
    </xf>
    <xf numFmtId="164" fontId="32" fillId="0" borderId="32" xfId="6" applyNumberFormat="1" applyFont="1" applyBorder="1" applyAlignment="1">
      <alignment horizontal="right"/>
    </xf>
    <xf numFmtId="164" fontId="33" fillId="0" borderId="31" xfId="6" applyNumberFormat="1" applyFont="1" applyBorder="1" applyAlignment="1">
      <alignment horizontal="right"/>
    </xf>
    <xf numFmtId="0" fontId="32" fillId="9" borderId="0" xfId="6" applyFont="1" applyFill="1" applyBorder="1" applyAlignment="1">
      <alignment horizontal="left"/>
    </xf>
    <xf numFmtId="0" fontId="27" fillId="0" borderId="9" xfId="3" applyFont="1" applyBorder="1" applyAlignment="1">
      <alignment wrapText="1"/>
    </xf>
    <xf numFmtId="0" fontId="27" fillId="0" borderId="6" xfId="3" applyFont="1" applyBorder="1" applyAlignment="1">
      <alignment horizontal="left" vertical="center" wrapText="1"/>
    </xf>
    <xf numFmtId="0" fontId="27" fillId="0" borderId="8" xfId="3" applyFont="1" applyBorder="1" applyAlignment="1">
      <alignment horizontal="center" vertical="center"/>
    </xf>
    <xf numFmtId="0" fontId="79" fillId="2" borderId="20" xfId="3" applyFont="1" applyFill="1" applyBorder="1" applyAlignment="1">
      <alignment horizontal="center" vertical="center" wrapText="1"/>
    </xf>
    <xf numFmtId="0" fontId="79" fillId="2" borderId="21" xfId="3" applyFont="1" applyFill="1" applyBorder="1" applyAlignment="1">
      <alignment horizontal="left" vertical="center" wrapText="1"/>
    </xf>
    <xf numFmtId="0" fontId="79" fillId="2" borderId="21" xfId="3" applyFont="1" applyFill="1" applyBorder="1" applyAlignment="1">
      <alignment horizontal="center" vertical="center" wrapText="1"/>
    </xf>
    <xf numFmtId="0" fontId="79" fillId="2" borderId="22" xfId="3" applyFont="1" applyFill="1" applyBorder="1" applyAlignment="1">
      <alignment horizontal="center" vertical="center" wrapText="1"/>
    </xf>
    <xf numFmtId="0" fontId="27" fillId="0" borderId="0" xfId="3" applyFont="1"/>
    <xf numFmtId="0" fontId="79" fillId="2" borderId="9" xfId="3" applyFont="1" applyFill="1" applyBorder="1" applyAlignment="1">
      <alignment horizontal="center" vertical="center" wrapText="1"/>
    </xf>
    <xf numFmtId="0" fontId="79" fillId="2" borderId="6" xfId="3" applyFont="1" applyFill="1" applyBorder="1" applyAlignment="1">
      <alignment horizontal="left" vertical="center" wrapText="1"/>
    </xf>
    <xf numFmtId="0" fontId="79" fillId="2" borderId="6" xfId="3" applyFont="1" applyFill="1" applyBorder="1" applyAlignment="1">
      <alignment horizontal="center" vertical="center" wrapText="1"/>
    </xf>
    <xf numFmtId="0" fontId="79" fillId="2" borderId="8" xfId="3" applyFont="1" applyFill="1" applyBorder="1" applyAlignment="1">
      <alignment horizontal="center" vertical="center" wrapText="1"/>
    </xf>
    <xf numFmtId="37" fontId="27" fillId="0" borderId="0" xfId="3" applyNumberFormat="1" applyFont="1"/>
    <xf numFmtId="0" fontId="27" fillId="0" borderId="9" xfId="3" applyFont="1" applyBorder="1" applyAlignment="1">
      <alignment horizontal="left" vertical="center" wrapText="1"/>
    </xf>
    <xf numFmtId="0" fontId="27" fillId="0" borderId="8" xfId="3" applyFont="1" applyBorder="1" applyAlignment="1">
      <alignment horizontal="left" vertical="center" wrapText="1"/>
    </xf>
    <xf numFmtId="37" fontId="26" fillId="7" borderId="6" xfId="4" applyNumberFormat="1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27" fillId="7" borderId="6" xfId="3" applyFont="1" applyFill="1" applyBorder="1" applyAlignment="1">
      <alignment horizontal="center" vertical="center" wrapText="1"/>
    </xf>
    <xf numFmtId="0" fontId="27" fillId="0" borderId="19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17" xfId="3" applyFont="1" applyBorder="1" applyAlignment="1">
      <alignment horizontal="left" vertical="center" wrapText="1"/>
    </xf>
    <xf numFmtId="0" fontId="27" fillId="0" borderId="7" xfId="3" applyFont="1" applyBorder="1" applyAlignment="1">
      <alignment horizontal="left" vertical="center" wrapText="1"/>
    </xf>
    <xf numFmtId="0" fontId="27" fillId="7" borderId="7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left" vertical="center"/>
    </xf>
    <xf numFmtId="0" fontId="27" fillId="0" borderId="0" xfId="3" applyFont="1" applyAlignment="1">
      <alignment wrapText="1"/>
    </xf>
    <xf numFmtId="0" fontId="27" fillId="11" borderId="0" xfId="3" applyFont="1" applyFill="1"/>
    <xf numFmtId="0" fontId="27" fillId="0" borderId="33" xfId="3" applyFont="1" applyBorder="1" applyAlignment="1">
      <alignment horizontal="center" vertical="center" wrapText="1"/>
    </xf>
    <xf numFmtId="0" fontId="27" fillId="12" borderId="33" xfId="3" applyFont="1" applyFill="1" applyBorder="1" applyAlignment="1">
      <alignment horizontal="center" vertical="center" wrapText="1"/>
    </xf>
    <xf numFmtId="0" fontId="27" fillId="10" borderId="9" xfId="3" applyFont="1" applyFill="1" applyBorder="1" applyAlignment="1">
      <alignment horizontal="left" vertical="center" wrapText="1"/>
    </xf>
    <xf numFmtId="0" fontId="27" fillId="10" borderId="8" xfId="3" applyFont="1" applyFill="1" applyBorder="1" applyAlignment="1">
      <alignment horizontal="left" vertical="center" wrapText="1"/>
    </xf>
    <xf numFmtId="0" fontId="27" fillId="10" borderId="18" xfId="3" applyFont="1" applyFill="1" applyBorder="1" applyAlignment="1">
      <alignment horizontal="center" vertical="center" wrapText="1"/>
    </xf>
    <xf numFmtId="0" fontId="27" fillId="10" borderId="33" xfId="3" applyFont="1" applyFill="1" applyBorder="1" applyAlignment="1">
      <alignment horizontal="center" vertical="center" wrapText="1"/>
    </xf>
    <xf numFmtId="0" fontId="27" fillId="10" borderId="6" xfId="3" applyFont="1" applyFill="1" applyBorder="1" applyAlignment="1">
      <alignment horizontal="left" vertical="center" wrapText="1"/>
    </xf>
    <xf numFmtId="0" fontId="27" fillId="10" borderId="8" xfId="3" applyFont="1" applyFill="1" applyBorder="1" applyAlignment="1">
      <alignment horizontal="center" vertical="center" wrapText="1"/>
    </xf>
    <xf numFmtId="0" fontId="26" fillId="7" borderId="6" xfId="3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4" fontId="21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164" fontId="21" fillId="6" borderId="1" xfId="2" applyNumberFormat="1" applyFont="1" applyFill="1" applyBorder="1" applyAlignment="1">
      <alignment horizontal="center"/>
    </xf>
    <xf numFmtId="5" fontId="21" fillId="6" borderId="1" xfId="2" applyNumberFormat="1" applyFont="1" applyFill="1" applyBorder="1" applyAlignment="1">
      <alignment horizontal="center"/>
    </xf>
    <xf numFmtId="0" fontId="26" fillId="6" borderId="1" xfId="26" applyFont="1" applyFill="1" applyBorder="1" applyAlignment="1">
      <alignment horizontal="center" vertical="center"/>
    </xf>
    <xf numFmtId="0" fontId="26" fillId="6" borderId="1" xfId="26" applyFont="1" applyFill="1" applyBorder="1" applyAlignment="1">
      <alignment horizontal="center" vertical="center" wrapText="1"/>
    </xf>
    <xf numFmtId="0" fontId="71" fillId="6" borderId="1" xfId="26" applyFont="1" applyFill="1" applyBorder="1" applyAlignment="1">
      <alignment horizontal="center" vertical="center" wrapText="1"/>
    </xf>
    <xf numFmtId="0" fontId="57" fillId="6" borderId="1" xfId="2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/>
    </xf>
    <xf numFmtId="0" fontId="24" fillId="6" borderId="1" xfId="26" applyFont="1" applyFill="1" applyBorder="1" applyAlignment="1">
      <alignment vertical="center"/>
    </xf>
    <xf numFmtId="0" fontId="2" fillId="6" borderId="0" xfId="26" applyFont="1" applyFill="1" applyAlignment="1">
      <alignment horizontal="center" vertical="center"/>
    </xf>
    <xf numFmtId="0" fontId="33" fillId="6" borderId="6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vertical="center"/>
    </xf>
    <xf numFmtId="0" fontId="60" fillId="6" borderId="23" xfId="0" applyFont="1" applyFill="1" applyBorder="1" applyAlignment="1">
      <alignment horizontal="center" vertical="center" wrapText="1"/>
    </xf>
    <xf numFmtId="0" fontId="60" fillId="6" borderId="24" xfId="0" applyFont="1" applyFill="1" applyBorder="1" applyAlignment="1">
      <alignment horizontal="center" vertical="center" wrapText="1"/>
    </xf>
    <xf numFmtId="0" fontId="25" fillId="0" borderId="0" xfId="21" applyFont="1" applyAlignment="1">
      <alignment horizontal="left"/>
    </xf>
    <xf numFmtId="0" fontId="58" fillId="0" borderId="1" xfId="21" applyFont="1" applyBorder="1" applyAlignment="1">
      <alignment horizontal="center" wrapText="1"/>
    </xf>
    <xf numFmtId="164" fontId="32" fillId="0" borderId="1" xfId="6" applyNumberFormat="1" applyFont="1" applyFill="1" applyBorder="1" applyAlignment="1">
      <alignment horizontal="right" vertical="center" wrapText="1"/>
    </xf>
    <xf numFmtId="0" fontId="32" fillId="0" borderId="1" xfId="6" applyFont="1" applyFill="1" applyBorder="1" applyAlignment="1">
      <alignment horizontal="center" vertical="center" wrapText="1"/>
    </xf>
    <xf numFmtId="0" fontId="32" fillId="0" borderId="1" xfId="6" applyFont="1" applyFill="1" applyBorder="1" applyAlignment="1">
      <alignment vertical="center" wrapText="1"/>
    </xf>
    <xf numFmtId="0" fontId="77" fillId="0" borderId="1" xfId="6" applyFont="1" applyFill="1" applyBorder="1"/>
    <xf numFmtId="0" fontId="11" fillId="0" borderId="0" xfId="6" applyFill="1"/>
    <xf numFmtId="0" fontId="32" fillId="0" borderId="1" xfId="6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165" fontId="32" fillId="0" borderId="1" xfId="6" applyNumberFormat="1" applyFont="1" applyFill="1" applyBorder="1" applyAlignment="1">
      <alignment horizontal="right" vertical="center" wrapText="1"/>
    </xf>
    <xf numFmtId="0" fontId="29" fillId="7" borderId="0" xfId="0" applyFont="1" applyFill="1" applyAlignment="1">
      <alignment horizontal="center" vertical="center"/>
    </xf>
    <xf numFmtId="4" fontId="65" fillId="0" borderId="0" xfId="0" applyNumberFormat="1" applyFont="1"/>
    <xf numFmtId="4" fontId="80" fillId="0" borderId="29" xfId="0" applyNumberFormat="1" applyFont="1" applyBorder="1"/>
    <xf numFmtId="165" fontId="14" fillId="0" borderId="0" xfId="0" applyNumberFormat="1" applyFont="1" applyAlignment="1">
      <alignment horizontal="center" vertical="center"/>
    </xf>
    <xf numFmtId="0" fontId="32" fillId="0" borderId="1" xfId="6" applyFont="1" applyBorder="1" applyAlignment="1">
      <alignment horizontal="left" vertical="center" wrapText="1"/>
    </xf>
    <xf numFmtId="165" fontId="32" fillId="0" borderId="1" xfId="6" applyNumberFormat="1" applyFont="1" applyBorder="1" applyAlignment="1">
      <alignment horizontal="right" vertical="center" wrapText="1"/>
    </xf>
    <xf numFmtId="4" fontId="14" fillId="0" borderId="0" xfId="0" applyNumberFormat="1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9" fillId="0" borderId="0" xfId="0" applyFont="1" applyFill="1"/>
    <xf numFmtId="0" fontId="29" fillId="0" borderId="0" xfId="0" applyFont="1"/>
    <xf numFmtId="164" fontId="28" fillId="0" borderId="0" xfId="2" applyNumberFormat="1" applyFont="1" applyBorder="1" applyAlignment="1">
      <alignment horizontal="right" wrapText="1"/>
    </xf>
    <xf numFmtId="171" fontId="32" fillId="0" borderId="0" xfId="0" applyNumberFormat="1" applyFont="1" applyAlignment="1">
      <alignment horizontal="left"/>
    </xf>
    <xf numFmtId="0" fontId="33" fillId="0" borderId="4" xfId="6" applyFont="1" applyBorder="1" applyAlignment="1">
      <alignment horizontal="center" wrapText="1"/>
    </xf>
    <xf numFmtId="0" fontId="64" fillId="0" borderId="1" xfId="6" applyFont="1" applyFill="1" applyBorder="1" applyAlignment="1">
      <alignment horizontal="center" vertical="center" wrapText="1"/>
    </xf>
    <xf numFmtId="0" fontId="32" fillId="0" borderId="1" xfId="25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0" fontId="32" fillId="0" borderId="11" xfId="6" applyFont="1" applyBorder="1" applyAlignment="1">
      <alignment horizontal="center"/>
    </xf>
    <xf numFmtId="0" fontId="33" fillId="0" borderId="4" xfId="6" applyFont="1" applyBorder="1" applyAlignment="1">
      <alignment horizontal="center"/>
    </xf>
    <xf numFmtId="0" fontId="32" fillId="0" borderId="5" xfId="6" applyFont="1" applyBorder="1" applyAlignment="1">
      <alignment horizontal="center" wrapText="1"/>
    </xf>
    <xf numFmtId="0" fontId="25" fillId="0" borderId="1" xfId="21" applyFont="1" applyFill="1" applyBorder="1" applyAlignment="1">
      <alignment horizontal="center" vertical="center"/>
    </xf>
    <xf numFmtId="164" fontId="13" fillId="0" borderId="0" xfId="0" applyNumberFormat="1" applyFont="1"/>
    <xf numFmtId="0" fontId="11" fillId="0" borderId="0" xfId="0" applyFont="1" applyAlignment="1">
      <alignment vertical="center"/>
    </xf>
    <xf numFmtId="164" fontId="32" fillId="0" borderId="13" xfId="6" applyNumberFormat="1" applyFont="1" applyBorder="1" applyAlignment="1">
      <alignment horizontal="right"/>
    </xf>
    <xf numFmtId="0" fontId="25" fillId="0" borderId="1" xfId="21" applyFont="1" applyBorder="1" applyAlignment="1">
      <alignment horizontal="left" vertical="center" wrapText="1"/>
    </xf>
    <xf numFmtId="0" fontId="25" fillId="0" borderId="1" xfId="21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Border="1"/>
    <xf numFmtId="0" fontId="61" fillId="0" borderId="25" xfId="0" applyFont="1" applyBorder="1" applyAlignment="1">
      <alignment horizontal="left" vertical="center" wrapText="1"/>
    </xf>
    <xf numFmtId="0" fontId="1" fillId="0" borderId="1" xfId="26" applyFont="1" applyBorder="1" applyAlignment="1">
      <alignment horizontal="center" vertical="center"/>
    </xf>
    <xf numFmtId="0" fontId="1" fillId="0" borderId="1" xfId="26" applyFont="1" applyBorder="1" applyAlignment="1">
      <alignment horizontal="left" vertical="center"/>
    </xf>
    <xf numFmtId="0" fontId="1" fillId="0" borderId="2" xfId="26" applyFont="1" applyBorder="1" applyAlignment="1">
      <alignment horizontal="center" vertical="center"/>
    </xf>
    <xf numFmtId="0" fontId="1" fillId="0" borderId="0" xfId="17" applyFont="1" applyAlignment="1">
      <alignment horizontal="left"/>
    </xf>
    <xf numFmtId="0" fontId="1" fillId="0" borderId="0" xfId="17" applyFont="1"/>
    <xf numFmtId="0" fontId="1" fillId="0" borderId="1" xfId="17" applyFont="1" applyBorder="1"/>
    <xf numFmtId="165" fontId="1" fillId="0" borderId="1" xfId="17" applyNumberFormat="1" applyFont="1" applyBorder="1"/>
    <xf numFmtId="0" fontId="1" fillId="0" borderId="1" xfId="17" applyFont="1" applyBorder="1" applyAlignment="1">
      <alignment vertical="center"/>
    </xf>
    <xf numFmtId="2" fontId="1" fillId="0" borderId="1" xfId="17" applyNumberFormat="1" applyFont="1" applyBorder="1" applyAlignment="1">
      <alignment horizontal="center"/>
    </xf>
    <xf numFmtId="0" fontId="75" fillId="6" borderId="1" xfId="6" applyFont="1" applyFill="1" applyBorder="1" applyAlignment="1">
      <alignment horizontal="center" wrapText="1"/>
    </xf>
    <xf numFmtId="49" fontId="75" fillId="6" borderId="1" xfId="6" applyNumberFormat="1" applyFont="1" applyFill="1" applyBorder="1" applyAlignment="1">
      <alignment horizontal="center" wrapText="1"/>
    </xf>
    <xf numFmtId="0" fontId="75" fillId="6" borderId="1" xfId="6" applyFont="1" applyFill="1" applyBorder="1" applyAlignment="1">
      <alignment horizontal="center"/>
    </xf>
    <xf numFmtId="0" fontId="75" fillId="6" borderId="0" xfId="6" applyFont="1" applyFill="1" applyAlignment="1">
      <alignment horizontal="center"/>
    </xf>
    <xf numFmtId="0" fontId="8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5" fillId="0" borderId="0" xfId="21" applyFont="1" applyBorder="1" applyAlignment="1">
      <alignment horizontal="right" vertical="center"/>
    </xf>
    <xf numFmtId="0" fontId="57" fillId="6" borderId="4" xfId="21" applyFont="1" applyFill="1" applyBorder="1" applyAlignment="1">
      <alignment horizontal="center"/>
    </xf>
    <xf numFmtId="0" fontId="57" fillId="6" borderId="31" xfId="21" applyFont="1" applyFill="1" applyBorder="1" applyAlignment="1">
      <alignment horizontal="center"/>
    </xf>
    <xf numFmtId="0" fontId="57" fillId="6" borderId="2" xfId="21" applyFont="1" applyFill="1" applyBorder="1" applyAlignment="1">
      <alignment horizontal="center"/>
    </xf>
    <xf numFmtId="0" fontId="57" fillId="6" borderId="0" xfId="21" applyFont="1" applyFill="1" applyAlignment="1">
      <alignment horizontal="center"/>
    </xf>
    <xf numFmtId="0" fontId="13" fillId="6" borderId="11" xfId="17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1" fillId="0" borderId="28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84" fillId="0" borderId="1" xfId="0" applyFont="1" applyBorder="1" applyAlignment="1">
      <alignment horizontal="center"/>
    </xf>
    <xf numFmtId="43" fontId="84" fillId="0" borderId="1" xfId="1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3" fillId="0" borderId="0" xfId="0" applyFont="1"/>
    <xf numFmtId="0" fontId="82" fillId="0" borderId="32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/>
    <xf numFmtId="0" fontId="83" fillId="0" borderId="0" xfId="0" applyFont="1" applyAlignment="1">
      <alignment horizontal="center"/>
    </xf>
    <xf numFmtId="43" fontId="83" fillId="0" borderId="0" xfId="1" applyFont="1"/>
    <xf numFmtId="43" fontId="83" fillId="0" borderId="6" xfId="1" applyFont="1" applyBorder="1"/>
    <xf numFmtId="16" fontId="83" fillId="0" borderId="0" xfId="0" applyNumberFormat="1" applyFont="1" applyAlignment="1">
      <alignment horizontal="left"/>
    </xf>
    <xf numFmtId="0" fontId="85" fillId="0" borderId="0" xfId="0" applyFont="1"/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43" fontId="0" fillId="0" borderId="0" xfId="1" applyFont="1"/>
    <xf numFmtId="43" fontId="83" fillId="0" borderId="0" xfId="1" applyFont="1" applyBorder="1"/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7" fillId="0" borderId="0" xfId="0" applyFont="1" applyBorder="1"/>
    <xf numFmtId="0" fontId="89" fillId="0" borderId="0" xfId="0" applyFont="1" applyBorder="1"/>
    <xf numFmtId="0" fontId="91" fillId="0" borderId="0" xfId="0" applyFont="1" applyBorder="1"/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top"/>
    </xf>
    <xf numFmtId="43" fontId="83" fillId="0" borderId="30" xfId="1" applyFont="1" applyBorder="1"/>
    <xf numFmtId="0" fontId="92" fillId="0" borderId="0" xfId="0" applyFont="1"/>
    <xf numFmtId="0" fontId="92" fillId="0" borderId="0" xfId="0" applyFont="1" applyAlignment="1">
      <alignment horizontal="center"/>
    </xf>
    <xf numFmtId="43" fontId="92" fillId="0" borderId="0" xfId="1" applyFont="1"/>
  </cellXfs>
  <cellStyles count="29">
    <cellStyle name="Comma" xfId="1" builtinId="3"/>
    <cellStyle name="Comma 2" xfId="4"/>
    <cellStyle name="Comma 2 2" xfId="22"/>
    <cellStyle name="Comma 3" xfId="10"/>
    <cellStyle name="Comma 3 2" xfId="14"/>
    <cellStyle name="Comma 4" xfId="18"/>
    <cellStyle name="Comma 5" xfId="24"/>
    <cellStyle name="Comma 5 2" xfId="28"/>
    <cellStyle name="Currency" xfId="2" builtinId="4"/>
    <cellStyle name="Currency 2" xfId="5"/>
    <cellStyle name="Currency 3" xfId="11"/>
    <cellStyle name="Currency 3 2" xfId="15"/>
    <cellStyle name="Currency 4" xfId="19"/>
    <cellStyle name="Normal" xfId="0" builtinId="0"/>
    <cellStyle name="Normal 2" xfId="3"/>
    <cellStyle name="Normal 2 2" xfId="21"/>
    <cellStyle name="Normal 3" xfId="6"/>
    <cellStyle name="Normal 3 2" xfId="7"/>
    <cellStyle name="Normal 4" xfId="9"/>
    <cellStyle name="Normal 4 2" xfId="13"/>
    <cellStyle name="Normal 5" xfId="17"/>
    <cellStyle name="Normal 5 2" xfId="26"/>
    <cellStyle name="Normal 6" xfId="20"/>
    <cellStyle name="Normal 7" xfId="23"/>
    <cellStyle name="Normal 7 2" xfId="27"/>
    <cellStyle name="Normal 8" xfId="25"/>
    <cellStyle name="Note 2" xfId="12"/>
    <cellStyle name="Note 2 2" xfId="16"/>
    <cellStyle name="Percent 2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major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major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mbria"/>
        <scheme val="major"/>
      </font>
      <fill>
        <patternFill patternType="solid">
          <fgColor indexed="64"/>
          <bgColor rgb="FF005DAA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colors>
    <mruColors>
      <color rgb="FF0000FF"/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1:D10" totalsRowShown="0" headerRowDxfId="7" dataDxfId="5" headerRowBorderDxfId="6" tableBorderDxfId="4" headerRowCellStyle="Normal 2">
  <autoFilter ref="A1:D10">
    <filterColumn colId="0">
      <customFilters>
        <customFilter operator="notEqual" val=" "/>
      </customFilters>
    </filterColumn>
  </autoFilter>
  <tableColumns count="4">
    <tableColumn id="1" name="Column1" dataDxfId="3" dataCellStyle="Normal 2"/>
    <tableColumn id="2" name="Column2" dataDxfId="2" dataCellStyle="Normal 2"/>
    <tableColumn id="6" name="Column6" dataDxfId="1"/>
    <tableColumn id="7" name="Column7" dataDxfId="0" data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5" zoomScaleNormal="85" zoomScalePageLayoutView="85" workbookViewId="0">
      <selection activeCell="A5" sqref="A5"/>
    </sheetView>
  </sheetViews>
  <sheetFormatPr defaultColWidth="8.85546875" defaultRowHeight="12.75" x14ac:dyDescent="0.2"/>
  <cols>
    <col min="1" max="1" width="50.28515625" customWidth="1"/>
    <col min="2" max="2" width="11.42578125" customWidth="1"/>
    <col min="3" max="3" width="12" customWidth="1"/>
    <col min="4" max="4" width="13.7109375" customWidth="1"/>
    <col min="5" max="5" width="11.140625" customWidth="1"/>
    <col min="6" max="6" width="10.42578125" customWidth="1"/>
    <col min="7" max="7" width="23.85546875" customWidth="1"/>
    <col min="8" max="8" width="15.42578125" customWidth="1"/>
  </cols>
  <sheetData>
    <row r="1" spans="1:9" ht="50.25" customHeight="1" x14ac:dyDescent="0.2">
      <c r="A1" s="152" t="s">
        <v>0</v>
      </c>
      <c r="B1" s="153" t="s">
        <v>1</v>
      </c>
      <c r="C1" s="153" t="s">
        <v>2</v>
      </c>
      <c r="D1" s="153" t="s">
        <v>3</v>
      </c>
      <c r="E1" s="153" t="s">
        <v>4</v>
      </c>
      <c r="F1" s="153" t="s">
        <v>5</v>
      </c>
      <c r="G1" s="153" t="s">
        <v>6</v>
      </c>
    </row>
    <row r="2" spans="1:9" ht="18" customHeight="1" x14ac:dyDescent="0.25">
      <c r="A2" s="523" t="str">
        <f>'Budget Detail'!A5</f>
        <v>School Books, Desks &amp; Training (Solution 1)</v>
      </c>
      <c r="B2" s="146" t="s">
        <v>7</v>
      </c>
      <c r="C2" s="147">
        <f>D2</f>
        <v>7594.9211908931702</v>
      </c>
      <c r="D2" s="147">
        <f>'Budget Detail'!G11</f>
        <v>7594.9211908931702</v>
      </c>
      <c r="E2" s="148">
        <f>'Budget Detail'!F11</f>
        <v>43367</v>
      </c>
      <c r="F2" s="524">
        <f t="shared" ref="F2:F9" si="0">(D2/$D$10)</f>
        <v>0.1266483901108012</v>
      </c>
      <c r="G2" s="17"/>
    </row>
    <row r="3" spans="1:9" ht="17.25" customHeight="1" x14ac:dyDescent="0.25">
      <c r="A3" s="525" t="str">
        <f>'Budget Detail'!A14</f>
        <v>Simple School (Solution 2)</v>
      </c>
      <c r="B3" s="146">
        <v>1</v>
      </c>
      <c r="C3" s="147">
        <f>'Budget Detail'!E26</f>
        <v>31412.819614711036</v>
      </c>
      <c r="D3" s="147">
        <f>B3*C3</f>
        <v>31412.819614711036</v>
      </c>
      <c r="E3" s="148">
        <f>D3*'Budget Detail'!$F$1</f>
        <v>179367.2</v>
      </c>
      <c r="F3" s="524">
        <f t="shared" si="0"/>
        <v>0.52382150295575214</v>
      </c>
      <c r="G3" s="526"/>
      <c r="H3" s="247"/>
      <c r="I3" s="14"/>
    </row>
    <row r="4" spans="1:9" ht="17.25" customHeight="1" x14ac:dyDescent="0.25">
      <c r="A4" s="525" t="str">
        <f>'Budget Detail'!A29</f>
        <v>Microflush Toilets for Schools (Solution 3)</v>
      </c>
      <c r="B4" s="146">
        <f>'Budget Detail'!C29</f>
        <v>30</v>
      </c>
      <c r="C4" s="147">
        <f>'Budget Detail'!E33</f>
        <v>500.87565674255694</v>
      </c>
      <c r="D4" s="147">
        <f>'Budget Detail'!G33</f>
        <v>15551.663747810859</v>
      </c>
      <c r="E4" s="148">
        <f>'Budget Detail'!F33</f>
        <v>88800</v>
      </c>
      <c r="F4" s="524">
        <f t="shared" si="0"/>
        <v>0.25933029819538234</v>
      </c>
      <c r="G4" s="526"/>
      <c r="H4" s="248"/>
      <c r="I4" s="14"/>
    </row>
    <row r="5" spans="1:9" ht="17.25" customHeight="1" x14ac:dyDescent="0.25">
      <c r="A5" s="525" t="str">
        <f>'Budget Detail'!A35</f>
        <v>Computers and technology (Solution 4)</v>
      </c>
      <c r="B5" s="146"/>
      <c r="C5" s="147">
        <f>'Budget Detail'!E38</f>
        <v>2603.152364273205</v>
      </c>
      <c r="D5" s="147">
        <f>'Budget Detail'!G38</f>
        <v>2603.152364273205</v>
      </c>
      <c r="E5" s="148">
        <f>'Budget Detail'!F38</f>
        <v>14864</v>
      </c>
      <c r="F5" s="524">
        <f t="shared" si="0"/>
        <v>4.3408621085317158E-2</v>
      </c>
      <c r="G5" s="526"/>
      <c r="H5" s="248"/>
      <c r="I5" s="14"/>
    </row>
    <row r="6" spans="1:9" ht="17.25" customHeight="1" x14ac:dyDescent="0.25">
      <c r="A6" s="525" t="s">
        <v>8</v>
      </c>
      <c r="B6" s="146"/>
      <c r="C6" s="147"/>
      <c r="D6" s="147">
        <v>2000</v>
      </c>
      <c r="E6" s="148">
        <f>D6*'Budget Detail'!$F$1</f>
        <v>11420</v>
      </c>
      <c r="F6" s="524">
        <f t="shared" si="0"/>
        <v>3.3350810871523272E-2</v>
      </c>
      <c r="G6" s="526"/>
      <c r="H6" s="248"/>
      <c r="I6" s="14"/>
    </row>
    <row r="7" spans="1:9" ht="17.25" customHeight="1" x14ac:dyDescent="0.25">
      <c r="A7" s="525" t="s">
        <v>9</v>
      </c>
      <c r="B7" s="146"/>
      <c r="C7" s="147"/>
      <c r="D7" s="147">
        <v>300</v>
      </c>
      <c r="E7" s="148">
        <f>D7*'Budget Detail'!$F$1</f>
        <v>1713</v>
      </c>
      <c r="F7" s="524">
        <f t="shared" si="0"/>
        <v>5.0026216307284908E-3</v>
      </c>
      <c r="G7" s="17"/>
      <c r="H7" s="246"/>
    </row>
    <row r="8" spans="1:9" ht="16.5" x14ac:dyDescent="0.25">
      <c r="A8" s="523" t="s">
        <v>10</v>
      </c>
      <c r="B8" s="146"/>
      <c r="C8" s="147"/>
      <c r="D8" s="249">
        <v>256</v>
      </c>
      <c r="E8" s="148">
        <f>D8*'Budget Detail'!$F$1</f>
        <v>1461.76</v>
      </c>
      <c r="F8" s="524">
        <f t="shared" si="0"/>
        <v>4.2689037915549788E-3</v>
      </c>
      <c r="G8" s="526"/>
    </row>
    <row r="9" spans="1:9" ht="16.5" x14ac:dyDescent="0.25">
      <c r="A9" s="523" t="s">
        <v>11</v>
      </c>
      <c r="B9" s="146"/>
      <c r="C9" s="147"/>
      <c r="D9" s="249">
        <v>250</v>
      </c>
      <c r="E9" s="148">
        <f>D9*'Budget Detail'!$F$1</f>
        <v>1427.5</v>
      </c>
      <c r="F9" s="524">
        <f t="shared" si="0"/>
        <v>4.168851358940409E-3</v>
      </c>
      <c r="G9" s="526"/>
    </row>
    <row r="10" spans="1:9" ht="16.5" x14ac:dyDescent="0.25">
      <c r="A10" s="151" t="s">
        <v>12</v>
      </c>
      <c r="B10" s="146"/>
      <c r="C10" s="147"/>
      <c r="D10" s="192">
        <f>SUM(D2:D9)</f>
        <v>59968.556917688271</v>
      </c>
      <c r="E10" s="149">
        <f>SUM(E2:E9)</f>
        <v>342420.46</v>
      </c>
      <c r="F10" s="527">
        <f>SUM(F2:F9)</f>
        <v>1</v>
      </c>
      <c r="G10" s="528"/>
    </row>
    <row r="11" spans="1:9" ht="16.5" x14ac:dyDescent="0.25">
      <c r="A11" s="18"/>
      <c r="B11" s="16"/>
      <c r="C11" s="17"/>
      <c r="D11" s="191"/>
      <c r="E11" s="9"/>
      <c r="F11" s="528"/>
      <c r="G11" s="528"/>
    </row>
    <row r="12" spans="1:9" ht="16.5" x14ac:dyDescent="0.25">
      <c r="A12" s="528" t="s">
        <v>13</v>
      </c>
      <c r="B12" s="528"/>
      <c r="C12" s="528"/>
      <c r="D12" s="620">
        <f>'Fund 82390'!E14</f>
        <v>59968.5</v>
      </c>
      <c r="E12" s="528"/>
      <c r="F12" s="528"/>
      <c r="G12" s="528"/>
    </row>
    <row r="13" spans="1:9" ht="16.5" x14ac:dyDescent="0.25">
      <c r="A13" s="528" t="s">
        <v>14</v>
      </c>
      <c r="B13" s="528"/>
      <c r="C13" s="528"/>
      <c r="D13" s="17">
        <f>D12-D10</f>
        <v>-5.6917688270914368E-2</v>
      </c>
      <c r="E13" s="17"/>
      <c r="F13" s="528"/>
      <c r="G13" s="528"/>
    </row>
    <row r="14" spans="1:9" ht="16.5" x14ac:dyDescent="0.25">
      <c r="A14" s="528"/>
      <c r="B14" s="528"/>
      <c r="C14" s="528"/>
      <c r="D14" s="528"/>
      <c r="E14" s="528"/>
      <c r="F14" s="528"/>
      <c r="G14" s="528"/>
    </row>
    <row r="15" spans="1:9" ht="16.5" x14ac:dyDescent="0.25">
      <c r="A15" s="529"/>
      <c r="B15" s="528"/>
      <c r="C15" s="528"/>
      <c r="D15" s="528"/>
      <c r="E15" s="528"/>
      <c r="F15" s="528"/>
      <c r="G15" s="528"/>
    </row>
    <row r="16" spans="1:9" ht="16.5" x14ac:dyDescent="0.25">
      <c r="A16" s="11"/>
      <c r="B16" s="11"/>
      <c r="C16" s="4"/>
      <c r="D16" s="4"/>
      <c r="E16" s="5"/>
    </row>
    <row r="17" spans="1:5" ht="16.5" x14ac:dyDescent="0.25">
      <c r="A17" s="11"/>
      <c r="B17" s="11"/>
      <c r="C17" s="4"/>
      <c r="D17" s="4"/>
      <c r="E17" s="5"/>
    </row>
    <row r="18" spans="1:5" ht="16.5" x14ac:dyDescent="0.25">
      <c r="A18" s="4"/>
      <c r="B18" s="4"/>
      <c r="C18" s="4"/>
      <c r="D18" s="4"/>
      <c r="E18" s="5"/>
    </row>
    <row r="19" spans="1:5" ht="16.5" x14ac:dyDescent="0.25">
      <c r="A19" s="12"/>
      <c r="B19" s="7"/>
      <c r="C19" s="8"/>
      <c r="D19" s="8"/>
      <c r="E19" s="9"/>
    </row>
    <row r="20" spans="1:5" ht="16.5" x14ac:dyDescent="0.25">
      <c r="A20" s="12"/>
      <c r="B20" s="7"/>
      <c r="C20" s="8"/>
      <c r="D20" s="8"/>
      <c r="E20" s="9"/>
    </row>
    <row r="21" spans="1:5" ht="16.5" x14ac:dyDescent="0.25">
      <c r="A21" s="6"/>
      <c r="B21" s="7"/>
      <c r="C21" s="8"/>
      <c r="D21" s="8"/>
      <c r="E21" s="9"/>
    </row>
    <row r="22" spans="1:5" ht="16.5" x14ac:dyDescent="0.25">
      <c r="A22" s="6"/>
      <c r="B22" s="7"/>
      <c r="C22" s="8"/>
      <c r="D22" s="8"/>
      <c r="E22" s="9"/>
    </row>
    <row r="23" spans="1:5" ht="16.5" x14ac:dyDescent="0.25">
      <c r="A23" s="3"/>
      <c r="B23" s="7"/>
      <c r="C23" s="8"/>
      <c r="D23" s="10"/>
      <c r="E23" s="9"/>
    </row>
    <row r="24" spans="1:5" ht="16.5" x14ac:dyDescent="0.25">
      <c r="A24" s="3"/>
      <c r="B24" s="7"/>
      <c r="C24" s="8"/>
      <c r="D24" s="10"/>
      <c r="E24" s="9"/>
    </row>
    <row r="25" spans="1:5" ht="15" x14ac:dyDescent="0.2">
      <c r="A25" s="2"/>
      <c r="B25" s="2"/>
      <c r="C25" s="2"/>
      <c r="D25" s="1"/>
      <c r="E25" s="2"/>
    </row>
    <row r="26" spans="1:5" ht="15" x14ac:dyDescent="0.2">
      <c r="A26" s="2"/>
      <c r="B26" s="2"/>
      <c r="C26" s="2"/>
      <c r="D26" s="1"/>
      <c r="E26" s="2"/>
    </row>
  </sheetData>
  <phoneticPr fontId="12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Normal="100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5" x14ac:dyDescent="0.25"/>
  <cols>
    <col min="1" max="1" width="11.42578125" style="422" customWidth="1"/>
    <col min="2" max="2" width="23.7109375" style="446" customWidth="1"/>
    <col min="3" max="3" width="24.42578125" style="409" customWidth="1"/>
    <col min="4" max="4" width="17.85546875" style="446" customWidth="1"/>
    <col min="5" max="5" width="22" style="409" customWidth="1"/>
    <col min="6" max="6" width="6.42578125" style="422" customWidth="1"/>
    <col min="7" max="7" width="9.5703125" style="422" customWidth="1"/>
    <col min="8" max="8" width="11.5703125" style="409" customWidth="1"/>
    <col min="9" max="9" width="10.42578125" style="422" customWidth="1"/>
    <col min="10" max="10" width="10.5703125" style="409" customWidth="1"/>
    <col min="11" max="11" width="21.28515625" style="409" customWidth="1"/>
    <col min="12" max="12" width="7.85546875" style="422" customWidth="1"/>
    <col min="13" max="13" width="12.85546875" style="409" customWidth="1"/>
    <col min="14" max="14" width="8.7109375" style="409"/>
    <col min="15" max="15" width="9.42578125" style="409" bestFit="1" customWidth="1"/>
    <col min="16" max="254" width="8.7109375" style="409"/>
    <col min="255" max="255" width="11.7109375" style="409" customWidth="1"/>
    <col min="256" max="256" width="16.85546875" style="409" customWidth="1"/>
    <col min="257" max="257" width="19" style="409" customWidth="1"/>
    <col min="258" max="258" width="23.42578125" style="409" customWidth="1"/>
    <col min="259" max="259" width="20.140625" style="409" customWidth="1"/>
    <col min="260" max="260" width="33.140625" style="409" customWidth="1"/>
    <col min="261" max="261" width="12" style="409" customWidth="1"/>
    <col min="262" max="262" width="10.5703125" style="409" customWidth="1"/>
    <col min="263" max="263" width="13" style="409" customWidth="1"/>
    <col min="264" max="264" width="10.42578125" style="409" customWidth="1"/>
    <col min="265" max="265" width="10.5703125" style="409" customWidth="1"/>
    <col min="266" max="266" width="12.85546875" style="409" customWidth="1"/>
    <col min="267" max="267" width="11.140625" style="409" customWidth="1"/>
    <col min="268" max="510" width="8.7109375" style="409"/>
    <col min="511" max="511" width="11.7109375" style="409" customWidth="1"/>
    <col min="512" max="512" width="16.85546875" style="409" customWidth="1"/>
    <col min="513" max="513" width="19" style="409" customWidth="1"/>
    <col min="514" max="514" width="23.42578125" style="409" customWidth="1"/>
    <col min="515" max="515" width="20.140625" style="409" customWidth="1"/>
    <col min="516" max="516" width="33.140625" style="409" customWidth="1"/>
    <col min="517" max="517" width="12" style="409" customWidth="1"/>
    <col min="518" max="518" width="10.5703125" style="409" customWidth="1"/>
    <col min="519" max="519" width="13" style="409" customWidth="1"/>
    <col min="520" max="520" width="10.42578125" style="409" customWidth="1"/>
    <col min="521" max="521" width="10.5703125" style="409" customWidth="1"/>
    <col min="522" max="522" width="12.85546875" style="409" customWidth="1"/>
    <col min="523" max="523" width="11.140625" style="409" customWidth="1"/>
    <col min="524" max="766" width="8.7109375" style="409"/>
    <col min="767" max="767" width="11.7109375" style="409" customWidth="1"/>
    <col min="768" max="768" width="16.85546875" style="409" customWidth="1"/>
    <col min="769" max="769" width="19" style="409" customWidth="1"/>
    <col min="770" max="770" width="23.42578125" style="409" customWidth="1"/>
    <col min="771" max="771" width="20.140625" style="409" customWidth="1"/>
    <col min="772" max="772" width="33.140625" style="409" customWidth="1"/>
    <col min="773" max="773" width="12" style="409" customWidth="1"/>
    <col min="774" max="774" width="10.5703125" style="409" customWidth="1"/>
    <col min="775" max="775" width="13" style="409" customWidth="1"/>
    <col min="776" max="776" width="10.42578125" style="409" customWidth="1"/>
    <col min="777" max="777" width="10.5703125" style="409" customWidth="1"/>
    <col min="778" max="778" width="12.85546875" style="409" customWidth="1"/>
    <col min="779" max="779" width="11.140625" style="409" customWidth="1"/>
    <col min="780" max="1022" width="8.7109375" style="409"/>
    <col min="1023" max="1023" width="11.7109375" style="409" customWidth="1"/>
    <col min="1024" max="1024" width="16.85546875" style="409" customWidth="1"/>
    <col min="1025" max="1025" width="19" style="409" customWidth="1"/>
    <col min="1026" max="1026" width="23.42578125" style="409" customWidth="1"/>
    <col min="1027" max="1027" width="20.140625" style="409" customWidth="1"/>
    <col min="1028" max="1028" width="33.140625" style="409" customWidth="1"/>
    <col min="1029" max="1029" width="12" style="409" customWidth="1"/>
    <col min="1030" max="1030" width="10.5703125" style="409" customWidth="1"/>
    <col min="1031" max="1031" width="13" style="409" customWidth="1"/>
    <col min="1032" max="1032" width="10.42578125" style="409" customWidth="1"/>
    <col min="1033" max="1033" width="10.5703125" style="409" customWidth="1"/>
    <col min="1034" max="1034" width="12.85546875" style="409" customWidth="1"/>
    <col min="1035" max="1035" width="11.140625" style="409" customWidth="1"/>
    <col min="1036" max="1278" width="8.7109375" style="409"/>
    <col min="1279" max="1279" width="11.7109375" style="409" customWidth="1"/>
    <col min="1280" max="1280" width="16.85546875" style="409" customWidth="1"/>
    <col min="1281" max="1281" width="19" style="409" customWidth="1"/>
    <col min="1282" max="1282" width="23.42578125" style="409" customWidth="1"/>
    <col min="1283" max="1283" width="20.140625" style="409" customWidth="1"/>
    <col min="1284" max="1284" width="33.140625" style="409" customWidth="1"/>
    <col min="1285" max="1285" width="12" style="409" customWidth="1"/>
    <col min="1286" max="1286" width="10.5703125" style="409" customWidth="1"/>
    <col min="1287" max="1287" width="13" style="409" customWidth="1"/>
    <col min="1288" max="1288" width="10.42578125" style="409" customWidth="1"/>
    <col min="1289" max="1289" width="10.5703125" style="409" customWidth="1"/>
    <col min="1290" max="1290" width="12.85546875" style="409" customWidth="1"/>
    <col min="1291" max="1291" width="11.140625" style="409" customWidth="1"/>
    <col min="1292" max="1534" width="8.7109375" style="409"/>
    <col min="1535" max="1535" width="11.7109375" style="409" customWidth="1"/>
    <col min="1536" max="1536" width="16.85546875" style="409" customWidth="1"/>
    <col min="1537" max="1537" width="19" style="409" customWidth="1"/>
    <col min="1538" max="1538" width="23.42578125" style="409" customWidth="1"/>
    <col min="1539" max="1539" width="20.140625" style="409" customWidth="1"/>
    <col min="1540" max="1540" width="33.140625" style="409" customWidth="1"/>
    <col min="1541" max="1541" width="12" style="409" customWidth="1"/>
    <col min="1542" max="1542" width="10.5703125" style="409" customWidth="1"/>
    <col min="1543" max="1543" width="13" style="409" customWidth="1"/>
    <col min="1544" max="1544" width="10.42578125" style="409" customWidth="1"/>
    <col min="1545" max="1545" width="10.5703125" style="409" customWidth="1"/>
    <col min="1546" max="1546" width="12.85546875" style="409" customWidth="1"/>
    <col min="1547" max="1547" width="11.140625" style="409" customWidth="1"/>
    <col min="1548" max="1790" width="8.7109375" style="409"/>
    <col min="1791" max="1791" width="11.7109375" style="409" customWidth="1"/>
    <col min="1792" max="1792" width="16.85546875" style="409" customWidth="1"/>
    <col min="1793" max="1793" width="19" style="409" customWidth="1"/>
    <col min="1794" max="1794" width="23.42578125" style="409" customWidth="1"/>
    <col min="1795" max="1795" width="20.140625" style="409" customWidth="1"/>
    <col min="1796" max="1796" width="33.140625" style="409" customWidth="1"/>
    <col min="1797" max="1797" width="12" style="409" customWidth="1"/>
    <col min="1798" max="1798" width="10.5703125" style="409" customWidth="1"/>
    <col min="1799" max="1799" width="13" style="409" customWidth="1"/>
    <col min="1800" max="1800" width="10.42578125" style="409" customWidth="1"/>
    <col min="1801" max="1801" width="10.5703125" style="409" customWidth="1"/>
    <col min="1802" max="1802" width="12.85546875" style="409" customWidth="1"/>
    <col min="1803" max="1803" width="11.140625" style="409" customWidth="1"/>
    <col min="1804" max="2046" width="8.7109375" style="409"/>
    <col min="2047" max="2047" width="11.7109375" style="409" customWidth="1"/>
    <col min="2048" max="2048" width="16.85546875" style="409" customWidth="1"/>
    <col min="2049" max="2049" width="19" style="409" customWidth="1"/>
    <col min="2050" max="2050" width="23.42578125" style="409" customWidth="1"/>
    <col min="2051" max="2051" width="20.140625" style="409" customWidth="1"/>
    <col min="2052" max="2052" width="33.140625" style="409" customWidth="1"/>
    <col min="2053" max="2053" width="12" style="409" customWidth="1"/>
    <col min="2054" max="2054" width="10.5703125" style="409" customWidth="1"/>
    <col min="2055" max="2055" width="13" style="409" customWidth="1"/>
    <col min="2056" max="2056" width="10.42578125" style="409" customWidth="1"/>
    <col min="2057" max="2057" width="10.5703125" style="409" customWidth="1"/>
    <col min="2058" max="2058" width="12.85546875" style="409" customWidth="1"/>
    <col min="2059" max="2059" width="11.140625" style="409" customWidth="1"/>
    <col min="2060" max="2302" width="8.7109375" style="409"/>
    <col min="2303" max="2303" width="11.7109375" style="409" customWidth="1"/>
    <col min="2304" max="2304" width="16.85546875" style="409" customWidth="1"/>
    <col min="2305" max="2305" width="19" style="409" customWidth="1"/>
    <col min="2306" max="2306" width="23.42578125" style="409" customWidth="1"/>
    <col min="2307" max="2307" width="20.140625" style="409" customWidth="1"/>
    <col min="2308" max="2308" width="33.140625" style="409" customWidth="1"/>
    <col min="2309" max="2309" width="12" style="409" customWidth="1"/>
    <col min="2310" max="2310" width="10.5703125" style="409" customWidth="1"/>
    <col min="2311" max="2311" width="13" style="409" customWidth="1"/>
    <col min="2312" max="2312" width="10.42578125" style="409" customWidth="1"/>
    <col min="2313" max="2313" width="10.5703125" style="409" customWidth="1"/>
    <col min="2314" max="2314" width="12.85546875" style="409" customWidth="1"/>
    <col min="2315" max="2315" width="11.140625" style="409" customWidth="1"/>
    <col min="2316" max="2558" width="8.7109375" style="409"/>
    <col min="2559" max="2559" width="11.7109375" style="409" customWidth="1"/>
    <col min="2560" max="2560" width="16.85546875" style="409" customWidth="1"/>
    <col min="2561" max="2561" width="19" style="409" customWidth="1"/>
    <col min="2562" max="2562" width="23.42578125" style="409" customWidth="1"/>
    <col min="2563" max="2563" width="20.140625" style="409" customWidth="1"/>
    <col min="2564" max="2564" width="33.140625" style="409" customWidth="1"/>
    <col min="2565" max="2565" width="12" style="409" customWidth="1"/>
    <col min="2566" max="2566" width="10.5703125" style="409" customWidth="1"/>
    <col min="2567" max="2567" width="13" style="409" customWidth="1"/>
    <col min="2568" max="2568" width="10.42578125" style="409" customWidth="1"/>
    <col min="2569" max="2569" width="10.5703125" style="409" customWidth="1"/>
    <col min="2570" max="2570" width="12.85546875" style="409" customWidth="1"/>
    <col min="2571" max="2571" width="11.140625" style="409" customWidth="1"/>
    <col min="2572" max="2814" width="8.7109375" style="409"/>
    <col min="2815" max="2815" width="11.7109375" style="409" customWidth="1"/>
    <col min="2816" max="2816" width="16.85546875" style="409" customWidth="1"/>
    <col min="2817" max="2817" width="19" style="409" customWidth="1"/>
    <col min="2818" max="2818" width="23.42578125" style="409" customWidth="1"/>
    <col min="2819" max="2819" width="20.140625" style="409" customWidth="1"/>
    <col min="2820" max="2820" width="33.140625" style="409" customWidth="1"/>
    <col min="2821" max="2821" width="12" style="409" customWidth="1"/>
    <col min="2822" max="2822" width="10.5703125" style="409" customWidth="1"/>
    <col min="2823" max="2823" width="13" style="409" customWidth="1"/>
    <col min="2824" max="2824" width="10.42578125" style="409" customWidth="1"/>
    <col min="2825" max="2825" width="10.5703125" style="409" customWidth="1"/>
    <col min="2826" max="2826" width="12.85546875" style="409" customWidth="1"/>
    <col min="2827" max="2827" width="11.140625" style="409" customWidth="1"/>
    <col min="2828" max="3070" width="8.7109375" style="409"/>
    <col min="3071" max="3071" width="11.7109375" style="409" customWidth="1"/>
    <col min="3072" max="3072" width="16.85546875" style="409" customWidth="1"/>
    <col min="3073" max="3073" width="19" style="409" customWidth="1"/>
    <col min="3074" max="3074" width="23.42578125" style="409" customWidth="1"/>
    <col min="3075" max="3075" width="20.140625" style="409" customWidth="1"/>
    <col min="3076" max="3076" width="33.140625" style="409" customWidth="1"/>
    <col min="3077" max="3077" width="12" style="409" customWidth="1"/>
    <col min="3078" max="3078" width="10.5703125" style="409" customWidth="1"/>
    <col min="3079" max="3079" width="13" style="409" customWidth="1"/>
    <col min="3080" max="3080" width="10.42578125" style="409" customWidth="1"/>
    <col min="3081" max="3081" width="10.5703125" style="409" customWidth="1"/>
    <col min="3082" max="3082" width="12.85546875" style="409" customWidth="1"/>
    <col min="3083" max="3083" width="11.140625" style="409" customWidth="1"/>
    <col min="3084" max="3326" width="8.7109375" style="409"/>
    <col min="3327" max="3327" width="11.7109375" style="409" customWidth="1"/>
    <col min="3328" max="3328" width="16.85546875" style="409" customWidth="1"/>
    <col min="3329" max="3329" width="19" style="409" customWidth="1"/>
    <col min="3330" max="3330" width="23.42578125" style="409" customWidth="1"/>
    <col min="3331" max="3331" width="20.140625" style="409" customWidth="1"/>
    <col min="3332" max="3332" width="33.140625" style="409" customWidth="1"/>
    <col min="3333" max="3333" width="12" style="409" customWidth="1"/>
    <col min="3334" max="3334" width="10.5703125" style="409" customWidth="1"/>
    <col min="3335" max="3335" width="13" style="409" customWidth="1"/>
    <col min="3336" max="3336" width="10.42578125" style="409" customWidth="1"/>
    <col min="3337" max="3337" width="10.5703125" style="409" customWidth="1"/>
    <col min="3338" max="3338" width="12.85546875" style="409" customWidth="1"/>
    <col min="3339" max="3339" width="11.140625" style="409" customWidth="1"/>
    <col min="3340" max="3582" width="8.7109375" style="409"/>
    <col min="3583" max="3583" width="11.7109375" style="409" customWidth="1"/>
    <col min="3584" max="3584" width="16.85546875" style="409" customWidth="1"/>
    <col min="3585" max="3585" width="19" style="409" customWidth="1"/>
    <col min="3586" max="3586" width="23.42578125" style="409" customWidth="1"/>
    <col min="3587" max="3587" width="20.140625" style="409" customWidth="1"/>
    <col min="3588" max="3588" width="33.140625" style="409" customWidth="1"/>
    <col min="3589" max="3589" width="12" style="409" customWidth="1"/>
    <col min="3590" max="3590" width="10.5703125" style="409" customWidth="1"/>
    <col min="3591" max="3591" width="13" style="409" customWidth="1"/>
    <col min="3592" max="3592" width="10.42578125" style="409" customWidth="1"/>
    <col min="3593" max="3593" width="10.5703125" style="409" customWidth="1"/>
    <col min="3594" max="3594" width="12.85546875" style="409" customWidth="1"/>
    <col min="3595" max="3595" width="11.140625" style="409" customWidth="1"/>
    <col min="3596" max="3838" width="8.7109375" style="409"/>
    <col min="3839" max="3839" width="11.7109375" style="409" customWidth="1"/>
    <col min="3840" max="3840" width="16.85546875" style="409" customWidth="1"/>
    <col min="3841" max="3841" width="19" style="409" customWidth="1"/>
    <col min="3842" max="3842" width="23.42578125" style="409" customWidth="1"/>
    <col min="3843" max="3843" width="20.140625" style="409" customWidth="1"/>
    <col min="3844" max="3844" width="33.140625" style="409" customWidth="1"/>
    <col min="3845" max="3845" width="12" style="409" customWidth="1"/>
    <col min="3846" max="3846" width="10.5703125" style="409" customWidth="1"/>
    <col min="3847" max="3847" width="13" style="409" customWidth="1"/>
    <col min="3848" max="3848" width="10.42578125" style="409" customWidth="1"/>
    <col min="3849" max="3849" width="10.5703125" style="409" customWidth="1"/>
    <col min="3850" max="3850" width="12.85546875" style="409" customWidth="1"/>
    <col min="3851" max="3851" width="11.140625" style="409" customWidth="1"/>
    <col min="3852" max="4094" width="8.7109375" style="409"/>
    <col min="4095" max="4095" width="11.7109375" style="409" customWidth="1"/>
    <col min="4096" max="4096" width="16.85546875" style="409" customWidth="1"/>
    <col min="4097" max="4097" width="19" style="409" customWidth="1"/>
    <col min="4098" max="4098" width="23.42578125" style="409" customWidth="1"/>
    <col min="4099" max="4099" width="20.140625" style="409" customWidth="1"/>
    <col min="4100" max="4100" width="33.140625" style="409" customWidth="1"/>
    <col min="4101" max="4101" width="12" style="409" customWidth="1"/>
    <col min="4102" max="4102" width="10.5703125" style="409" customWidth="1"/>
    <col min="4103" max="4103" width="13" style="409" customWidth="1"/>
    <col min="4104" max="4104" width="10.42578125" style="409" customWidth="1"/>
    <col min="4105" max="4105" width="10.5703125" style="409" customWidth="1"/>
    <col min="4106" max="4106" width="12.85546875" style="409" customWidth="1"/>
    <col min="4107" max="4107" width="11.140625" style="409" customWidth="1"/>
    <col min="4108" max="4350" width="8.7109375" style="409"/>
    <col min="4351" max="4351" width="11.7109375" style="409" customWidth="1"/>
    <col min="4352" max="4352" width="16.85546875" style="409" customWidth="1"/>
    <col min="4353" max="4353" width="19" style="409" customWidth="1"/>
    <col min="4354" max="4354" width="23.42578125" style="409" customWidth="1"/>
    <col min="4355" max="4355" width="20.140625" style="409" customWidth="1"/>
    <col min="4356" max="4356" width="33.140625" style="409" customWidth="1"/>
    <col min="4357" max="4357" width="12" style="409" customWidth="1"/>
    <col min="4358" max="4358" width="10.5703125" style="409" customWidth="1"/>
    <col min="4359" max="4359" width="13" style="409" customWidth="1"/>
    <col min="4360" max="4360" width="10.42578125" style="409" customWidth="1"/>
    <col min="4361" max="4361" width="10.5703125" style="409" customWidth="1"/>
    <col min="4362" max="4362" width="12.85546875" style="409" customWidth="1"/>
    <col min="4363" max="4363" width="11.140625" style="409" customWidth="1"/>
    <col min="4364" max="4606" width="8.7109375" style="409"/>
    <col min="4607" max="4607" width="11.7109375" style="409" customWidth="1"/>
    <col min="4608" max="4608" width="16.85546875" style="409" customWidth="1"/>
    <col min="4609" max="4609" width="19" style="409" customWidth="1"/>
    <col min="4610" max="4610" width="23.42578125" style="409" customWidth="1"/>
    <col min="4611" max="4611" width="20.140625" style="409" customWidth="1"/>
    <col min="4612" max="4612" width="33.140625" style="409" customWidth="1"/>
    <col min="4613" max="4613" width="12" style="409" customWidth="1"/>
    <col min="4614" max="4614" width="10.5703125" style="409" customWidth="1"/>
    <col min="4615" max="4615" width="13" style="409" customWidth="1"/>
    <col min="4616" max="4616" width="10.42578125" style="409" customWidth="1"/>
    <col min="4617" max="4617" width="10.5703125" style="409" customWidth="1"/>
    <col min="4618" max="4618" width="12.85546875" style="409" customWidth="1"/>
    <col min="4619" max="4619" width="11.140625" style="409" customWidth="1"/>
    <col min="4620" max="4862" width="8.7109375" style="409"/>
    <col min="4863" max="4863" width="11.7109375" style="409" customWidth="1"/>
    <col min="4864" max="4864" width="16.85546875" style="409" customWidth="1"/>
    <col min="4865" max="4865" width="19" style="409" customWidth="1"/>
    <col min="4866" max="4866" width="23.42578125" style="409" customWidth="1"/>
    <col min="4867" max="4867" width="20.140625" style="409" customWidth="1"/>
    <col min="4868" max="4868" width="33.140625" style="409" customWidth="1"/>
    <col min="4869" max="4869" width="12" style="409" customWidth="1"/>
    <col min="4870" max="4870" width="10.5703125" style="409" customWidth="1"/>
    <col min="4871" max="4871" width="13" style="409" customWidth="1"/>
    <col min="4872" max="4872" width="10.42578125" style="409" customWidth="1"/>
    <col min="4873" max="4873" width="10.5703125" style="409" customWidth="1"/>
    <col min="4874" max="4874" width="12.85546875" style="409" customWidth="1"/>
    <col min="4875" max="4875" width="11.140625" style="409" customWidth="1"/>
    <col min="4876" max="5118" width="8.7109375" style="409"/>
    <col min="5119" max="5119" width="11.7109375" style="409" customWidth="1"/>
    <col min="5120" max="5120" width="16.85546875" style="409" customWidth="1"/>
    <col min="5121" max="5121" width="19" style="409" customWidth="1"/>
    <col min="5122" max="5122" width="23.42578125" style="409" customWidth="1"/>
    <col min="5123" max="5123" width="20.140625" style="409" customWidth="1"/>
    <col min="5124" max="5124" width="33.140625" style="409" customWidth="1"/>
    <col min="5125" max="5125" width="12" style="409" customWidth="1"/>
    <col min="5126" max="5126" width="10.5703125" style="409" customWidth="1"/>
    <col min="5127" max="5127" width="13" style="409" customWidth="1"/>
    <col min="5128" max="5128" width="10.42578125" style="409" customWidth="1"/>
    <col min="5129" max="5129" width="10.5703125" style="409" customWidth="1"/>
    <col min="5130" max="5130" width="12.85546875" style="409" customWidth="1"/>
    <col min="5131" max="5131" width="11.140625" style="409" customWidth="1"/>
    <col min="5132" max="5374" width="8.7109375" style="409"/>
    <col min="5375" max="5375" width="11.7109375" style="409" customWidth="1"/>
    <col min="5376" max="5376" width="16.85546875" style="409" customWidth="1"/>
    <col min="5377" max="5377" width="19" style="409" customWidth="1"/>
    <col min="5378" max="5378" width="23.42578125" style="409" customWidth="1"/>
    <col min="5379" max="5379" width="20.140625" style="409" customWidth="1"/>
    <col min="5380" max="5380" width="33.140625" style="409" customWidth="1"/>
    <col min="5381" max="5381" width="12" style="409" customWidth="1"/>
    <col min="5382" max="5382" width="10.5703125" style="409" customWidth="1"/>
    <col min="5383" max="5383" width="13" style="409" customWidth="1"/>
    <col min="5384" max="5384" width="10.42578125" style="409" customWidth="1"/>
    <col min="5385" max="5385" width="10.5703125" style="409" customWidth="1"/>
    <col min="5386" max="5386" width="12.85546875" style="409" customWidth="1"/>
    <col min="5387" max="5387" width="11.140625" style="409" customWidth="1"/>
    <col min="5388" max="5630" width="8.7109375" style="409"/>
    <col min="5631" max="5631" width="11.7109375" style="409" customWidth="1"/>
    <col min="5632" max="5632" width="16.85546875" style="409" customWidth="1"/>
    <col min="5633" max="5633" width="19" style="409" customWidth="1"/>
    <col min="5634" max="5634" width="23.42578125" style="409" customWidth="1"/>
    <col min="5635" max="5635" width="20.140625" style="409" customWidth="1"/>
    <col min="5636" max="5636" width="33.140625" style="409" customWidth="1"/>
    <col min="5637" max="5637" width="12" style="409" customWidth="1"/>
    <col min="5638" max="5638" width="10.5703125" style="409" customWidth="1"/>
    <col min="5639" max="5639" width="13" style="409" customWidth="1"/>
    <col min="5640" max="5640" width="10.42578125" style="409" customWidth="1"/>
    <col min="5641" max="5641" width="10.5703125" style="409" customWidth="1"/>
    <col min="5642" max="5642" width="12.85546875" style="409" customWidth="1"/>
    <col min="5643" max="5643" width="11.140625" style="409" customWidth="1"/>
    <col min="5644" max="5886" width="8.7109375" style="409"/>
    <col min="5887" max="5887" width="11.7109375" style="409" customWidth="1"/>
    <col min="5888" max="5888" width="16.85546875" style="409" customWidth="1"/>
    <col min="5889" max="5889" width="19" style="409" customWidth="1"/>
    <col min="5890" max="5890" width="23.42578125" style="409" customWidth="1"/>
    <col min="5891" max="5891" width="20.140625" style="409" customWidth="1"/>
    <col min="5892" max="5892" width="33.140625" style="409" customWidth="1"/>
    <col min="5893" max="5893" width="12" style="409" customWidth="1"/>
    <col min="5894" max="5894" width="10.5703125" style="409" customWidth="1"/>
    <col min="5895" max="5895" width="13" style="409" customWidth="1"/>
    <col min="5896" max="5896" width="10.42578125" style="409" customWidth="1"/>
    <col min="5897" max="5897" width="10.5703125" style="409" customWidth="1"/>
    <col min="5898" max="5898" width="12.85546875" style="409" customWidth="1"/>
    <col min="5899" max="5899" width="11.140625" style="409" customWidth="1"/>
    <col min="5900" max="6142" width="8.7109375" style="409"/>
    <col min="6143" max="6143" width="11.7109375" style="409" customWidth="1"/>
    <col min="6144" max="6144" width="16.85546875" style="409" customWidth="1"/>
    <col min="6145" max="6145" width="19" style="409" customWidth="1"/>
    <col min="6146" max="6146" width="23.42578125" style="409" customWidth="1"/>
    <col min="6147" max="6147" width="20.140625" style="409" customWidth="1"/>
    <col min="6148" max="6148" width="33.140625" style="409" customWidth="1"/>
    <col min="6149" max="6149" width="12" style="409" customWidth="1"/>
    <col min="6150" max="6150" width="10.5703125" style="409" customWidth="1"/>
    <col min="6151" max="6151" width="13" style="409" customWidth="1"/>
    <col min="6152" max="6152" width="10.42578125" style="409" customWidth="1"/>
    <col min="6153" max="6153" width="10.5703125" style="409" customWidth="1"/>
    <col min="6154" max="6154" width="12.85546875" style="409" customWidth="1"/>
    <col min="6155" max="6155" width="11.140625" style="409" customWidth="1"/>
    <col min="6156" max="6398" width="8.7109375" style="409"/>
    <col min="6399" max="6399" width="11.7109375" style="409" customWidth="1"/>
    <col min="6400" max="6400" width="16.85546875" style="409" customWidth="1"/>
    <col min="6401" max="6401" width="19" style="409" customWidth="1"/>
    <col min="6402" max="6402" width="23.42578125" style="409" customWidth="1"/>
    <col min="6403" max="6403" width="20.140625" style="409" customWidth="1"/>
    <col min="6404" max="6404" width="33.140625" style="409" customWidth="1"/>
    <col min="6405" max="6405" width="12" style="409" customWidth="1"/>
    <col min="6406" max="6406" width="10.5703125" style="409" customWidth="1"/>
    <col min="6407" max="6407" width="13" style="409" customWidth="1"/>
    <col min="6408" max="6408" width="10.42578125" style="409" customWidth="1"/>
    <col min="6409" max="6409" width="10.5703125" style="409" customWidth="1"/>
    <col min="6410" max="6410" width="12.85546875" style="409" customWidth="1"/>
    <col min="6411" max="6411" width="11.140625" style="409" customWidth="1"/>
    <col min="6412" max="6654" width="8.7109375" style="409"/>
    <col min="6655" max="6655" width="11.7109375" style="409" customWidth="1"/>
    <col min="6656" max="6656" width="16.85546875" style="409" customWidth="1"/>
    <col min="6657" max="6657" width="19" style="409" customWidth="1"/>
    <col min="6658" max="6658" width="23.42578125" style="409" customWidth="1"/>
    <col min="6659" max="6659" width="20.140625" style="409" customWidth="1"/>
    <col min="6660" max="6660" width="33.140625" style="409" customWidth="1"/>
    <col min="6661" max="6661" width="12" style="409" customWidth="1"/>
    <col min="6662" max="6662" width="10.5703125" style="409" customWidth="1"/>
    <col min="6663" max="6663" width="13" style="409" customWidth="1"/>
    <col min="6664" max="6664" width="10.42578125" style="409" customWidth="1"/>
    <col min="6665" max="6665" width="10.5703125" style="409" customWidth="1"/>
    <col min="6666" max="6666" width="12.85546875" style="409" customWidth="1"/>
    <col min="6667" max="6667" width="11.140625" style="409" customWidth="1"/>
    <col min="6668" max="6910" width="8.7109375" style="409"/>
    <col min="6911" max="6911" width="11.7109375" style="409" customWidth="1"/>
    <col min="6912" max="6912" width="16.85546875" style="409" customWidth="1"/>
    <col min="6913" max="6913" width="19" style="409" customWidth="1"/>
    <col min="6914" max="6914" width="23.42578125" style="409" customWidth="1"/>
    <col min="6915" max="6915" width="20.140625" style="409" customWidth="1"/>
    <col min="6916" max="6916" width="33.140625" style="409" customWidth="1"/>
    <col min="6917" max="6917" width="12" style="409" customWidth="1"/>
    <col min="6918" max="6918" width="10.5703125" style="409" customWidth="1"/>
    <col min="6919" max="6919" width="13" style="409" customWidth="1"/>
    <col min="6920" max="6920" width="10.42578125" style="409" customWidth="1"/>
    <col min="6921" max="6921" width="10.5703125" style="409" customWidth="1"/>
    <col min="6922" max="6922" width="12.85546875" style="409" customWidth="1"/>
    <col min="6923" max="6923" width="11.140625" style="409" customWidth="1"/>
    <col min="6924" max="7166" width="8.7109375" style="409"/>
    <col min="7167" max="7167" width="11.7109375" style="409" customWidth="1"/>
    <col min="7168" max="7168" width="16.85546875" style="409" customWidth="1"/>
    <col min="7169" max="7169" width="19" style="409" customWidth="1"/>
    <col min="7170" max="7170" width="23.42578125" style="409" customWidth="1"/>
    <col min="7171" max="7171" width="20.140625" style="409" customWidth="1"/>
    <col min="7172" max="7172" width="33.140625" style="409" customWidth="1"/>
    <col min="7173" max="7173" width="12" style="409" customWidth="1"/>
    <col min="7174" max="7174" width="10.5703125" style="409" customWidth="1"/>
    <col min="7175" max="7175" width="13" style="409" customWidth="1"/>
    <col min="7176" max="7176" width="10.42578125" style="409" customWidth="1"/>
    <col min="7177" max="7177" width="10.5703125" style="409" customWidth="1"/>
    <col min="7178" max="7178" width="12.85546875" style="409" customWidth="1"/>
    <col min="7179" max="7179" width="11.140625" style="409" customWidth="1"/>
    <col min="7180" max="7422" width="8.7109375" style="409"/>
    <col min="7423" max="7423" width="11.7109375" style="409" customWidth="1"/>
    <col min="7424" max="7424" width="16.85546875" style="409" customWidth="1"/>
    <col min="7425" max="7425" width="19" style="409" customWidth="1"/>
    <col min="7426" max="7426" width="23.42578125" style="409" customWidth="1"/>
    <col min="7427" max="7427" width="20.140625" style="409" customWidth="1"/>
    <col min="7428" max="7428" width="33.140625" style="409" customWidth="1"/>
    <col min="7429" max="7429" width="12" style="409" customWidth="1"/>
    <col min="7430" max="7430" width="10.5703125" style="409" customWidth="1"/>
    <col min="7431" max="7431" width="13" style="409" customWidth="1"/>
    <col min="7432" max="7432" width="10.42578125" style="409" customWidth="1"/>
    <col min="7433" max="7433" width="10.5703125" style="409" customWidth="1"/>
    <col min="7434" max="7434" width="12.85546875" style="409" customWidth="1"/>
    <col min="7435" max="7435" width="11.140625" style="409" customWidth="1"/>
    <col min="7436" max="7678" width="8.7109375" style="409"/>
    <col min="7679" max="7679" width="11.7109375" style="409" customWidth="1"/>
    <col min="7680" max="7680" width="16.85546875" style="409" customWidth="1"/>
    <col min="7681" max="7681" width="19" style="409" customWidth="1"/>
    <col min="7682" max="7682" width="23.42578125" style="409" customWidth="1"/>
    <col min="7683" max="7683" width="20.140625" style="409" customWidth="1"/>
    <col min="7684" max="7684" width="33.140625" style="409" customWidth="1"/>
    <col min="7685" max="7685" width="12" style="409" customWidth="1"/>
    <col min="7686" max="7686" width="10.5703125" style="409" customWidth="1"/>
    <col min="7687" max="7687" width="13" style="409" customWidth="1"/>
    <col min="7688" max="7688" width="10.42578125" style="409" customWidth="1"/>
    <col min="7689" max="7689" width="10.5703125" style="409" customWidth="1"/>
    <col min="7690" max="7690" width="12.85546875" style="409" customWidth="1"/>
    <col min="7691" max="7691" width="11.140625" style="409" customWidth="1"/>
    <col min="7692" max="7934" width="8.7109375" style="409"/>
    <col min="7935" max="7935" width="11.7109375" style="409" customWidth="1"/>
    <col min="7936" max="7936" width="16.85546875" style="409" customWidth="1"/>
    <col min="7937" max="7937" width="19" style="409" customWidth="1"/>
    <col min="7938" max="7938" width="23.42578125" style="409" customWidth="1"/>
    <col min="7939" max="7939" width="20.140625" style="409" customWidth="1"/>
    <col min="7940" max="7940" width="33.140625" style="409" customWidth="1"/>
    <col min="7941" max="7941" width="12" style="409" customWidth="1"/>
    <col min="7942" max="7942" width="10.5703125" style="409" customWidth="1"/>
    <col min="7943" max="7943" width="13" style="409" customWidth="1"/>
    <col min="7944" max="7944" width="10.42578125" style="409" customWidth="1"/>
    <col min="7945" max="7945" width="10.5703125" style="409" customWidth="1"/>
    <col min="7946" max="7946" width="12.85546875" style="409" customWidth="1"/>
    <col min="7947" max="7947" width="11.140625" style="409" customWidth="1"/>
    <col min="7948" max="8190" width="8.7109375" style="409"/>
    <col min="8191" max="8191" width="11.7109375" style="409" customWidth="1"/>
    <col min="8192" max="8192" width="16.85546875" style="409" customWidth="1"/>
    <col min="8193" max="8193" width="19" style="409" customWidth="1"/>
    <col min="8194" max="8194" width="23.42578125" style="409" customWidth="1"/>
    <col min="8195" max="8195" width="20.140625" style="409" customWidth="1"/>
    <col min="8196" max="8196" width="33.140625" style="409" customWidth="1"/>
    <col min="8197" max="8197" width="12" style="409" customWidth="1"/>
    <col min="8198" max="8198" width="10.5703125" style="409" customWidth="1"/>
    <col min="8199" max="8199" width="13" style="409" customWidth="1"/>
    <col min="8200" max="8200" width="10.42578125" style="409" customWidth="1"/>
    <col min="8201" max="8201" width="10.5703125" style="409" customWidth="1"/>
    <col min="8202" max="8202" width="12.85546875" style="409" customWidth="1"/>
    <col min="8203" max="8203" width="11.140625" style="409" customWidth="1"/>
    <col min="8204" max="8446" width="8.7109375" style="409"/>
    <col min="8447" max="8447" width="11.7109375" style="409" customWidth="1"/>
    <col min="8448" max="8448" width="16.85546875" style="409" customWidth="1"/>
    <col min="8449" max="8449" width="19" style="409" customWidth="1"/>
    <col min="8450" max="8450" width="23.42578125" style="409" customWidth="1"/>
    <col min="8451" max="8451" width="20.140625" style="409" customWidth="1"/>
    <col min="8452" max="8452" width="33.140625" style="409" customWidth="1"/>
    <col min="8453" max="8453" width="12" style="409" customWidth="1"/>
    <col min="8454" max="8454" width="10.5703125" style="409" customWidth="1"/>
    <col min="8455" max="8455" width="13" style="409" customWidth="1"/>
    <col min="8456" max="8456" width="10.42578125" style="409" customWidth="1"/>
    <col min="8457" max="8457" width="10.5703125" style="409" customWidth="1"/>
    <col min="8458" max="8458" width="12.85546875" style="409" customWidth="1"/>
    <col min="8459" max="8459" width="11.140625" style="409" customWidth="1"/>
    <col min="8460" max="8702" width="8.7109375" style="409"/>
    <col min="8703" max="8703" width="11.7109375" style="409" customWidth="1"/>
    <col min="8704" max="8704" width="16.85546875" style="409" customWidth="1"/>
    <col min="8705" max="8705" width="19" style="409" customWidth="1"/>
    <col min="8706" max="8706" width="23.42578125" style="409" customWidth="1"/>
    <col min="8707" max="8707" width="20.140625" style="409" customWidth="1"/>
    <col min="8708" max="8708" width="33.140625" style="409" customWidth="1"/>
    <col min="8709" max="8709" width="12" style="409" customWidth="1"/>
    <col min="8710" max="8710" width="10.5703125" style="409" customWidth="1"/>
    <col min="8711" max="8711" width="13" style="409" customWidth="1"/>
    <col min="8712" max="8712" width="10.42578125" style="409" customWidth="1"/>
    <col min="8713" max="8713" width="10.5703125" style="409" customWidth="1"/>
    <col min="8714" max="8714" width="12.85546875" style="409" customWidth="1"/>
    <col min="8715" max="8715" width="11.140625" style="409" customWidth="1"/>
    <col min="8716" max="8958" width="8.7109375" style="409"/>
    <col min="8959" max="8959" width="11.7109375" style="409" customWidth="1"/>
    <col min="8960" max="8960" width="16.85546875" style="409" customWidth="1"/>
    <col min="8961" max="8961" width="19" style="409" customWidth="1"/>
    <col min="8962" max="8962" width="23.42578125" style="409" customWidth="1"/>
    <col min="8963" max="8963" width="20.140625" style="409" customWidth="1"/>
    <col min="8964" max="8964" width="33.140625" style="409" customWidth="1"/>
    <col min="8965" max="8965" width="12" style="409" customWidth="1"/>
    <col min="8966" max="8966" width="10.5703125" style="409" customWidth="1"/>
    <col min="8967" max="8967" width="13" style="409" customWidth="1"/>
    <col min="8968" max="8968" width="10.42578125" style="409" customWidth="1"/>
    <col min="8969" max="8969" width="10.5703125" style="409" customWidth="1"/>
    <col min="8970" max="8970" width="12.85546875" style="409" customWidth="1"/>
    <col min="8971" max="8971" width="11.140625" style="409" customWidth="1"/>
    <col min="8972" max="9214" width="8.7109375" style="409"/>
    <col min="9215" max="9215" width="11.7109375" style="409" customWidth="1"/>
    <col min="9216" max="9216" width="16.85546875" style="409" customWidth="1"/>
    <col min="9217" max="9217" width="19" style="409" customWidth="1"/>
    <col min="9218" max="9218" width="23.42578125" style="409" customWidth="1"/>
    <col min="9219" max="9219" width="20.140625" style="409" customWidth="1"/>
    <col min="9220" max="9220" width="33.140625" style="409" customWidth="1"/>
    <col min="9221" max="9221" width="12" style="409" customWidth="1"/>
    <col min="9222" max="9222" width="10.5703125" style="409" customWidth="1"/>
    <col min="9223" max="9223" width="13" style="409" customWidth="1"/>
    <col min="9224" max="9224" width="10.42578125" style="409" customWidth="1"/>
    <col min="9225" max="9225" width="10.5703125" style="409" customWidth="1"/>
    <col min="9226" max="9226" width="12.85546875" style="409" customWidth="1"/>
    <col min="9227" max="9227" width="11.140625" style="409" customWidth="1"/>
    <col min="9228" max="9470" width="8.7109375" style="409"/>
    <col min="9471" max="9471" width="11.7109375" style="409" customWidth="1"/>
    <col min="9472" max="9472" width="16.85546875" style="409" customWidth="1"/>
    <col min="9473" max="9473" width="19" style="409" customWidth="1"/>
    <col min="9474" max="9474" width="23.42578125" style="409" customWidth="1"/>
    <col min="9475" max="9475" width="20.140625" style="409" customWidth="1"/>
    <col min="9476" max="9476" width="33.140625" style="409" customWidth="1"/>
    <col min="9477" max="9477" width="12" style="409" customWidth="1"/>
    <col min="9478" max="9478" width="10.5703125" style="409" customWidth="1"/>
    <col min="9479" max="9479" width="13" style="409" customWidth="1"/>
    <col min="9480" max="9480" width="10.42578125" style="409" customWidth="1"/>
    <col min="9481" max="9481" width="10.5703125" style="409" customWidth="1"/>
    <col min="9482" max="9482" width="12.85546875" style="409" customWidth="1"/>
    <col min="9483" max="9483" width="11.140625" style="409" customWidth="1"/>
    <col min="9484" max="9726" width="8.7109375" style="409"/>
    <col min="9727" max="9727" width="11.7109375" style="409" customWidth="1"/>
    <col min="9728" max="9728" width="16.85546875" style="409" customWidth="1"/>
    <col min="9729" max="9729" width="19" style="409" customWidth="1"/>
    <col min="9730" max="9730" width="23.42578125" style="409" customWidth="1"/>
    <col min="9731" max="9731" width="20.140625" style="409" customWidth="1"/>
    <col min="9732" max="9732" width="33.140625" style="409" customWidth="1"/>
    <col min="9733" max="9733" width="12" style="409" customWidth="1"/>
    <col min="9734" max="9734" width="10.5703125" style="409" customWidth="1"/>
    <col min="9735" max="9735" width="13" style="409" customWidth="1"/>
    <col min="9736" max="9736" width="10.42578125" style="409" customWidth="1"/>
    <col min="9737" max="9737" width="10.5703125" style="409" customWidth="1"/>
    <col min="9738" max="9738" width="12.85546875" style="409" customWidth="1"/>
    <col min="9739" max="9739" width="11.140625" style="409" customWidth="1"/>
    <col min="9740" max="9982" width="8.7109375" style="409"/>
    <col min="9983" max="9983" width="11.7109375" style="409" customWidth="1"/>
    <col min="9984" max="9984" width="16.85546875" style="409" customWidth="1"/>
    <col min="9985" max="9985" width="19" style="409" customWidth="1"/>
    <col min="9986" max="9986" width="23.42578125" style="409" customWidth="1"/>
    <col min="9987" max="9987" width="20.140625" style="409" customWidth="1"/>
    <col min="9988" max="9988" width="33.140625" style="409" customWidth="1"/>
    <col min="9989" max="9989" width="12" style="409" customWidth="1"/>
    <col min="9990" max="9990" width="10.5703125" style="409" customWidth="1"/>
    <col min="9991" max="9991" width="13" style="409" customWidth="1"/>
    <col min="9992" max="9992" width="10.42578125" style="409" customWidth="1"/>
    <col min="9993" max="9993" width="10.5703125" style="409" customWidth="1"/>
    <col min="9994" max="9994" width="12.85546875" style="409" customWidth="1"/>
    <col min="9995" max="9995" width="11.140625" style="409" customWidth="1"/>
    <col min="9996" max="10238" width="8.7109375" style="409"/>
    <col min="10239" max="10239" width="11.7109375" style="409" customWidth="1"/>
    <col min="10240" max="10240" width="16.85546875" style="409" customWidth="1"/>
    <col min="10241" max="10241" width="19" style="409" customWidth="1"/>
    <col min="10242" max="10242" width="23.42578125" style="409" customWidth="1"/>
    <col min="10243" max="10243" width="20.140625" style="409" customWidth="1"/>
    <col min="10244" max="10244" width="33.140625" style="409" customWidth="1"/>
    <col min="10245" max="10245" width="12" style="409" customWidth="1"/>
    <col min="10246" max="10246" width="10.5703125" style="409" customWidth="1"/>
    <col min="10247" max="10247" width="13" style="409" customWidth="1"/>
    <col min="10248" max="10248" width="10.42578125" style="409" customWidth="1"/>
    <col min="10249" max="10249" width="10.5703125" style="409" customWidth="1"/>
    <col min="10250" max="10250" width="12.85546875" style="409" customWidth="1"/>
    <col min="10251" max="10251" width="11.140625" style="409" customWidth="1"/>
    <col min="10252" max="10494" width="8.7109375" style="409"/>
    <col min="10495" max="10495" width="11.7109375" style="409" customWidth="1"/>
    <col min="10496" max="10496" width="16.85546875" style="409" customWidth="1"/>
    <col min="10497" max="10497" width="19" style="409" customWidth="1"/>
    <col min="10498" max="10498" width="23.42578125" style="409" customWidth="1"/>
    <col min="10499" max="10499" width="20.140625" style="409" customWidth="1"/>
    <col min="10500" max="10500" width="33.140625" style="409" customWidth="1"/>
    <col min="10501" max="10501" width="12" style="409" customWidth="1"/>
    <col min="10502" max="10502" width="10.5703125" style="409" customWidth="1"/>
    <col min="10503" max="10503" width="13" style="409" customWidth="1"/>
    <col min="10504" max="10504" width="10.42578125" style="409" customWidth="1"/>
    <col min="10505" max="10505" width="10.5703125" style="409" customWidth="1"/>
    <col min="10506" max="10506" width="12.85546875" style="409" customWidth="1"/>
    <col min="10507" max="10507" width="11.140625" style="409" customWidth="1"/>
    <col min="10508" max="10750" width="8.7109375" style="409"/>
    <col min="10751" max="10751" width="11.7109375" style="409" customWidth="1"/>
    <col min="10752" max="10752" width="16.85546875" style="409" customWidth="1"/>
    <col min="10753" max="10753" width="19" style="409" customWidth="1"/>
    <col min="10754" max="10754" width="23.42578125" style="409" customWidth="1"/>
    <col min="10755" max="10755" width="20.140625" style="409" customWidth="1"/>
    <col min="10756" max="10756" width="33.140625" style="409" customWidth="1"/>
    <col min="10757" max="10757" width="12" style="409" customWidth="1"/>
    <col min="10758" max="10758" width="10.5703125" style="409" customWidth="1"/>
    <col min="10759" max="10759" width="13" style="409" customWidth="1"/>
    <col min="10760" max="10760" width="10.42578125" style="409" customWidth="1"/>
    <col min="10761" max="10761" width="10.5703125" style="409" customWidth="1"/>
    <col min="10762" max="10762" width="12.85546875" style="409" customWidth="1"/>
    <col min="10763" max="10763" width="11.140625" style="409" customWidth="1"/>
    <col min="10764" max="11006" width="8.7109375" style="409"/>
    <col min="11007" max="11007" width="11.7109375" style="409" customWidth="1"/>
    <col min="11008" max="11008" width="16.85546875" style="409" customWidth="1"/>
    <col min="11009" max="11009" width="19" style="409" customWidth="1"/>
    <col min="11010" max="11010" width="23.42578125" style="409" customWidth="1"/>
    <col min="11011" max="11011" width="20.140625" style="409" customWidth="1"/>
    <col min="11012" max="11012" width="33.140625" style="409" customWidth="1"/>
    <col min="11013" max="11013" width="12" style="409" customWidth="1"/>
    <col min="11014" max="11014" width="10.5703125" style="409" customWidth="1"/>
    <col min="11015" max="11015" width="13" style="409" customWidth="1"/>
    <col min="11016" max="11016" width="10.42578125" style="409" customWidth="1"/>
    <col min="11017" max="11017" width="10.5703125" style="409" customWidth="1"/>
    <col min="11018" max="11018" width="12.85546875" style="409" customWidth="1"/>
    <col min="11019" max="11019" width="11.140625" style="409" customWidth="1"/>
    <col min="11020" max="11262" width="8.7109375" style="409"/>
    <col min="11263" max="11263" width="11.7109375" style="409" customWidth="1"/>
    <col min="11264" max="11264" width="16.85546875" style="409" customWidth="1"/>
    <col min="11265" max="11265" width="19" style="409" customWidth="1"/>
    <col min="11266" max="11266" width="23.42578125" style="409" customWidth="1"/>
    <col min="11267" max="11267" width="20.140625" style="409" customWidth="1"/>
    <col min="11268" max="11268" width="33.140625" style="409" customWidth="1"/>
    <col min="11269" max="11269" width="12" style="409" customWidth="1"/>
    <col min="11270" max="11270" width="10.5703125" style="409" customWidth="1"/>
    <col min="11271" max="11271" width="13" style="409" customWidth="1"/>
    <col min="11272" max="11272" width="10.42578125" style="409" customWidth="1"/>
    <col min="11273" max="11273" width="10.5703125" style="409" customWidth="1"/>
    <col min="11274" max="11274" width="12.85546875" style="409" customWidth="1"/>
    <col min="11275" max="11275" width="11.140625" style="409" customWidth="1"/>
    <col min="11276" max="11518" width="8.7109375" style="409"/>
    <col min="11519" max="11519" width="11.7109375" style="409" customWidth="1"/>
    <col min="11520" max="11520" width="16.85546875" style="409" customWidth="1"/>
    <col min="11521" max="11521" width="19" style="409" customWidth="1"/>
    <col min="11522" max="11522" width="23.42578125" style="409" customWidth="1"/>
    <col min="11523" max="11523" width="20.140625" style="409" customWidth="1"/>
    <col min="11524" max="11524" width="33.140625" style="409" customWidth="1"/>
    <col min="11525" max="11525" width="12" style="409" customWidth="1"/>
    <col min="11526" max="11526" width="10.5703125" style="409" customWidth="1"/>
    <col min="11527" max="11527" width="13" style="409" customWidth="1"/>
    <col min="11528" max="11528" width="10.42578125" style="409" customWidth="1"/>
    <col min="11529" max="11529" width="10.5703125" style="409" customWidth="1"/>
    <col min="11530" max="11530" width="12.85546875" style="409" customWidth="1"/>
    <col min="11531" max="11531" width="11.140625" style="409" customWidth="1"/>
    <col min="11532" max="11774" width="8.7109375" style="409"/>
    <col min="11775" max="11775" width="11.7109375" style="409" customWidth="1"/>
    <col min="11776" max="11776" width="16.85546875" style="409" customWidth="1"/>
    <col min="11777" max="11777" width="19" style="409" customWidth="1"/>
    <col min="11778" max="11778" width="23.42578125" style="409" customWidth="1"/>
    <col min="11779" max="11779" width="20.140625" style="409" customWidth="1"/>
    <col min="11780" max="11780" width="33.140625" style="409" customWidth="1"/>
    <col min="11781" max="11781" width="12" style="409" customWidth="1"/>
    <col min="11782" max="11782" width="10.5703125" style="409" customWidth="1"/>
    <col min="11783" max="11783" width="13" style="409" customWidth="1"/>
    <col min="11784" max="11784" width="10.42578125" style="409" customWidth="1"/>
    <col min="11785" max="11785" width="10.5703125" style="409" customWidth="1"/>
    <col min="11786" max="11786" width="12.85546875" style="409" customWidth="1"/>
    <col min="11787" max="11787" width="11.140625" style="409" customWidth="1"/>
    <col min="11788" max="12030" width="8.7109375" style="409"/>
    <col min="12031" max="12031" width="11.7109375" style="409" customWidth="1"/>
    <col min="12032" max="12032" width="16.85546875" style="409" customWidth="1"/>
    <col min="12033" max="12033" width="19" style="409" customWidth="1"/>
    <col min="12034" max="12034" width="23.42578125" style="409" customWidth="1"/>
    <col min="12035" max="12035" width="20.140625" style="409" customWidth="1"/>
    <col min="12036" max="12036" width="33.140625" style="409" customWidth="1"/>
    <col min="12037" max="12037" width="12" style="409" customWidth="1"/>
    <col min="12038" max="12038" width="10.5703125" style="409" customWidth="1"/>
    <col min="12039" max="12039" width="13" style="409" customWidth="1"/>
    <col min="12040" max="12040" width="10.42578125" style="409" customWidth="1"/>
    <col min="12041" max="12041" width="10.5703125" style="409" customWidth="1"/>
    <col min="12042" max="12042" width="12.85546875" style="409" customWidth="1"/>
    <col min="12043" max="12043" width="11.140625" style="409" customWidth="1"/>
    <col min="12044" max="12286" width="8.7109375" style="409"/>
    <col min="12287" max="12287" width="11.7109375" style="409" customWidth="1"/>
    <col min="12288" max="12288" width="16.85546875" style="409" customWidth="1"/>
    <col min="12289" max="12289" width="19" style="409" customWidth="1"/>
    <col min="12290" max="12290" width="23.42578125" style="409" customWidth="1"/>
    <col min="12291" max="12291" width="20.140625" style="409" customWidth="1"/>
    <col min="12292" max="12292" width="33.140625" style="409" customWidth="1"/>
    <col min="12293" max="12293" width="12" style="409" customWidth="1"/>
    <col min="12294" max="12294" width="10.5703125" style="409" customWidth="1"/>
    <col min="12295" max="12295" width="13" style="409" customWidth="1"/>
    <col min="12296" max="12296" width="10.42578125" style="409" customWidth="1"/>
    <col min="12297" max="12297" width="10.5703125" style="409" customWidth="1"/>
    <col min="12298" max="12298" width="12.85546875" style="409" customWidth="1"/>
    <col min="12299" max="12299" width="11.140625" style="409" customWidth="1"/>
    <col min="12300" max="12542" width="8.7109375" style="409"/>
    <col min="12543" max="12543" width="11.7109375" style="409" customWidth="1"/>
    <col min="12544" max="12544" width="16.85546875" style="409" customWidth="1"/>
    <col min="12545" max="12545" width="19" style="409" customWidth="1"/>
    <col min="12546" max="12546" width="23.42578125" style="409" customWidth="1"/>
    <col min="12547" max="12547" width="20.140625" style="409" customWidth="1"/>
    <col min="12548" max="12548" width="33.140625" style="409" customWidth="1"/>
    <col min="12549" max="12549" width="12" style="409" customWidth="1"/>
    <col min="12550" max="12550" width="10.5703125" style="409" customWidth="1"/>
    <col min="12551" max="12551" width="13" style="409" customWidth="1"/>
    <col min="12552" max="12552" width="10.42578125" style="409" customWidth="1"/>
    <col min="12553" max="12553" width="10.5703125" style="409" customWidth="1"/>
    <col min="12554" max="12554" width="12.85546875" style="409" customWidth="1"/>
    <col min="12555" max="12555" width="11.140625" style="409" customWidth="1"/>
    <col min="12556" max="12798" width="8.7109375" style="409"/>
    <col min="12799" max="12799" width="11.7109375" style="409" customWidth="1"/>
    <col min="12800" max="12800" width="16.85546875" style="409" customWidth="1"/>
    <col min="12801" max="12801" width="19" style="409" customWidth="1"/>
    <col min="12802" max="12802" width="23.42578125" style="409" customWidth="1"/>
    <col min="12803" max="12803" width="20.140625" style="409" customWidth="1"/>
    <col min="12804" max="12804" width="33.140625" style="409" customWidth="1"/>
    <col min="12805" max="12805" width="12" style="409" customWidth="1"/>
    <col min="12806" max="12806" width="10.5703125" style="409" customWidth="1"/>
    <col min="12807" max="12807" width="13" style="409" customWidth="1"/>
    <col min="12808" max="12808" width="10.42578125" style="409" customWidth="1"/>
    <col min="12809" max="12809" width="10.5703125" style="409" customWidth="1"/>
    <col min="12810" max="12810" width="12.85546875" style="409" customWidth="1"/>
    <col min="12811" max="12811" width="11.140625" style="409" customWidth="1"/>
    <col min="12812" max="13054" width="8.7109375" style="409"/>
    <col min="13055" max="13055" width="11.7109375" style="409" customWidth="1"/>
    <col min="13056" max="13056" width="16.85546875" style="409" customWidth="1"/>
    <col min="13057" max="13057" width="19" style="409" customWidth="1"/>
    <col min="13058" max="13058" width="23.42578125" style="409" customWidth="1"/>
    <col min="13059" max="13059" width="20.140625" style="409" customWidth="1"/>
    <col min="13060" max="13060" width="33.140625" style="409" customWidth="1"/>
    <col min="13061" max="13061" width="12" style="409" customWidth="1"/>
    <col min="13062" max="13062" width="10.5703125" style="409" customWidth="1"/>
    <col min="13063" max="13063" width="13" style="409" customWidth="1"/>
    <col min="13064" max="13064" width="10.42578125" style="409" customWidth="1"/>
    <col min="13065" max="13065" width="10.5703125" style="409" customWidth="1"/>
    <col min="13066" max="13066" width="12.85546875" style="409" customWidth="1"/>
    <col min="13067" max="13067" width="11.140625" style="409" customWidth="1"/>
    <col min="13068" max="13310" width="8.7109375" style="409"/>
    <col min="13311" max="13311" width="11.7109375" style="409" customWidth="1"/>
    <col min="13312" max="13312" width="16.85546875" style="409" customWidth="1"/>
    <col min="13313" max="13313" width="19" style="409" customWidth="1"/>
    <col min="13314" max="13314" width="23.42578125" style="409" customWidth="1"/>
    <col min="13315" max="13315" width="20.140625" style="409" customWidth="1"/>
    <col min="13316" max="13316" width="33.140625" style="409" customWidth="1"/>
    <col min="13317" max="13317" width="12" style="409" customWidth="1"/>
    <col min="13318" max="13318" width="10.5703125" style="409" customWidth="1"/>
    <col min="13319" max="13319" width="13" style="409" customWidth="1"/>
    <col min="13320" max="13320" width="10.42578125" style="409" customWidth="1"/>
    <col min="13321" max="13321" width="10.5703125" style="409" customWidth="1"/>
    <col min="13322" max="13322" width="12.85546875" style="409" customWidth="1"/>
    <col min="13323" max="13323" width="11.140625" style="409" customWidth="1"/>
    <col min="13324" max="13566" width="8.7109375" style="409"/>
    <col min="13567" max="13567" width="11.7109375" style="409" customWidth="1"/>
    <col min="13568" max="13568" width="16.85546875" style="409" customWidth="1"/>
    <col min="13569" max="13569" width="19" style="409" customWidth="1"/>
    <col min="13570" max="13570" width="23.42578125" style="409" customWidth="1"/>
    <col min="13571" max="13571" width="20.140625" style="409" customWidth="1"/>
    <col min="13572" max="13572" width="33.140625" style="409" customWidth="1"/>
    <col min="13573" max="13573" width="12" style="409" customWidth="1"/>
    <col min="13574" max="13574" width="10.5703125" style="409" customWidth="1"/>
    <col min="13575" max="13575" width="13" style="409" customWidth="1"/>
    <col min="13576" max="13576" width="10.42578125" style="409" customWidth="1"/>
    <col min="13577" max="13577" width="10.5703125" style="409" customWidth="1"/>
    <col min="13578" max="13578" width="12.85546875" style="409" customWidth="1"/>
    <col min="13579" max="13579" width="11.140625" style="409" customWidth="1"/>
    <col min="13580" max="13822" width="8.7109375" style="409"/>
    <col min="13823" max="13823" width="11.7109375" style="409" customWidth="1"/>
    <col min="13824" max="13824" width="16.85546875" style="409" customWidth="1"/>
    <col min="13825" max="13825" width="19" style="409" customWidth="1"/>
    <col min="13826" max="13826" width="23.42578125" style="409" customWidth="1"/>
    <col min="13827" max="13827" width="20.140625" style="409" customWidth="1"/>
    <col min="13828" max="13828" width="33.140625" style="409" customWidth="1"/>
    <col min="13829" max="13829" width="12" style="409" customWidth="1"/>
    <col min="13830" max="13830" width="10.5703125" style="409" customWidth="1"/>
    <col min="13831" max="13831" width="13" style="409" customWidth="1"/>
    <col min="13832" max="13832" width="10.42578125" style="409" customWidth="1"/>
    <col min="13833" max="13833" width="10.5703125" style="409" customWidth="1"/>
    <col min="13834" max="13834" width="12.85546875" style="409" customWidth="1"/>
    <col min="13835" max="13835" width="11.140625" style="409" customWidth="1"/>
    <col min="13836" max="14078" width="8.7109375" style="409"/>
    <col min="14079" max="14079" width="11.7109375" style="409" customWidth="1"/>
    <col min="14080" max="14080" width="16.85546875" style="409" customWidth="1"/>
    <col min="14081" max="14081" width="19" style="409" customWidth="1"/>
    <col min="14082" max="14082" width="23.42578125" style="409" customWidth="1"/>
    <col min="14083" max="14083" width="20.140625" style="409" customWidth="1"/>
    <col min="14084" max="14084" width="33.140625" style="409" customWidth="1"/>
    <col min="14085" max="14085" width="12" style="409" customWidth="1"/>
    <col min="14086" max="14086" width="10.5703125" style="409" customWidth="1"/>
    <col min="14087" max="14087" width="13" style="409" customWidth="1"/>
    <col min="14088" max="14088" width="10.42578125" style="409" customWidth="1"/>
    <col min="14089" max="14089" width="10.5703125" style="409" customWidth="1"/>
    <col min="14090" max="14090" width="12.85546875" style="409" customWidth="1"/>
    <col min="14091" max="14091" width="11.140625" style="409" customWidth="1"/>
    <col min="14092" max="14334" width="8.7109375" style="409"/>
    <col min="14335" max="14335" width="11.7109375" style="409" customWidth="1"/>
    <col min="14336" max="14336" width="16.85546875" style="409" customWidth="1"/>
    <col min="14337" max="14337" width="19" style="409" customWidth="1"/>
    <col min="14338" max="14338" width="23.42578125" style="409" customWidth="1"/>
    <col min="14339" max="14339" width="20.140625" style="409" customWidth="1"/>
    <col min="14340" max="14340" width="33.140625" style="409" customWidth="1"/>
    <col min="14341" max="14341" width="12" style="409" customWidth="1"/>
    <col min="14342" max="14342" width="10.5703125" style="409" customWidth="1"/>
    <col min="14343" max="14343" width="13" style="409" customWidth="1"/>
    <col min="14344" max="14344" width="10.42578125" style="409" customWidth="1"/>
    <col min="14345" max="14345" width="10.5703125" style="409" customWidth="1"/>
    <col min="14346" max="14346" width="12.85546875" style="409" customWidth="1"/>
    <col min="14347" max="14347" width="11.140625" style="409" customWidth="1"/>
    <col min="14348" max="14590" width="8.7109375" style="409"/>
    <col min="14591" max="14591" width="11.7109375" style="409" customWidth="1"/>
    <col min="14592" max="14592" width="16.85546875" style="409" customWidth="1"/>
    <col min="14593" max="14593" width="19" style="409" customWidth="1"/>
    <col min="14594" max="14594" width="23.42578125" style="409" customWidth="1"/>
    <col min="14595" max="14595" width="20.140625" style="409" customWidth="1"/>
    <col min="14596" max="14596" width="33.140625" style="409" customWidth="1"/>
    <col min="14597" max="14597" width="12" style="409" customWidth="1"/>
    <col min="14598" max="14598" width="10.5703125" style="409" customWidth="1"/>
    <col min="14599" max="14599" width="13" style="409" customWidth="1"/>
    <col min="14600" max="14600" width="10.42578125" style="409" customWidth="1"/>
    <col min="14601" max="14601" width="10.5703125" style="409" customWidth="1"/>
    <col min="14602" max="14602" width="12.85546875" style="409" customWidth="1"/>
    <col min="14603" max="14603" width="11.140625" style="409" customWidth="1"/>
    <col min="14604" max="14846" width="8.7109375" style="409"/>
    <col min="14847" max="14847" width="11.7109375" style="409" customWidth="1"/>
    <col min="14848" max="14848" width="16.85546875" style="409" customWidth="1"/>
    <col min="14849" max="14849" width="19" style="409" customWidth="1"/>
    <col min="14850" max="14850" width="23.42578125" style="409" customWidth="1"/>
    <col min="14851" max="14851" width="20.140625" style="409" customWidth="1"/>
    <col min="14852" max="14852" width="33.140625" style="409" customWidth="1"/>
    <col min="14853" max="14853" width="12" style="409" customWidth="1"/>
    <col min="14854" max="14854" width="10.5703125" style="409" customWidth="1"/>
    <col min="14855" max="14855" width="13" style="409" customWidth="1"/>
    <col min="14856" max="14856" width="10.42578125" style="409" customWidth="1"/>
    <col min="14857" max="14857" width="10.5703125" style="409" customWidth="1"/>
    <col min="14858" max="14858" width="12.85546875" style="409" customWidth="1"/>
    <col min="14859" max="14859" width="11.140625" style="409" customWidth="1"/>
    <col min="14860" max="15102" width="8.7109375" style="409"/>
    <col min="15103" max="15103" width="11.7109375" style="409" customWidth="1"/>
    <col min="15104" max="15104" width="16.85546875" style="409" customWidth="1"/>
    <col min="15105" max="15105" width="19" style="409" customWidth="1"/>
    <col min="15106" max="15106" width="23.42578125" style="409" customWidth="1"/>
    <col min="15107" max="15107" width="20.140625" style="409" customWidth="1"/>
    <col min="15108" max="15108" width="33.140625" style="409" customWidth="1"/>
    <col min="15109" max="15109" width="12" style="409" customWidth="1"/>
    <col min="15110" max="15110" width="10.5703125" style="409" customWidth="1"/>
    <col min="15111" max="15111" width="13" style="409" customWidth="1"/>
    <col min="15112" max="15112" width="10.42578125" style="409" customWidth="1"/>
    <col min="15113" max="15113" width="10.5703125" style="409" customWidth="1"/>
    <col min="15114" max="15114" width="12.85546875" style="409" customWidth="1"/>
    <col min="15115" max="15115" width="11.140625" style="409" customWidth="1"/>
    <col min="15116" max="15358" width="8.7109375" style="409"/>
    <col min="15359" max="15359" width="11.7109375" style="409" customWidth="1"/>
    <col min="15360" max="15360" width="16.85546875" style="409" customWidth="1"/>
    <col min="15361" max="15361" width="19" style="409" customWidth="1"/>
    <col min="15362" max="15362" width="23.42578125" style="409" customWidth="1"/>
    <col min="15363" max="15363" width="20.140625" style="409" customWidth="1"/>
    <col min="15364" max="15364" width="33.140625" style="409" customWidth="1"/>
    <col min="15365" max="15365" width="12" style="409" customWidth="1"/>
    <col min="15366" max="15366" width="10.5703125" style="409" customWidth="1"/>
    <col min="15367" max="15367" width="13" style="409" customWidth="1"/>
    <col min="15368" max="15368" width="10.42578125" style="409" customWidth="1"/>
    <col min="15369" max="15369" width="10.5703125" style="409" customWidth="1"/>
    <col min="15370" max="15370" width="12.85546875" style="409" customWidth="1"/>
    <col min="15371" max="15371" width="11.140625" style="409" customWidth="1"/>
    <col min="15372" max="15614" width="8.7109375" style="409"/>
    <col min="15615" max="15615" width="11.7109375" style="409" customWidth="1"/>
    <col min="15616" max="15616" width="16.85546875" style="409" customWidth="1"/>
    <col min="15617" max="15617" width="19" style="409" customWidth="1"/>
    <col min="15618" max="15618" width="23.42578125" style="409" customWidth="1"/>
    <col min="15619" max="15619" width="20.140625" style="409" customWidth="1"/>
    <col min="15620" max="15620" width="33.140625" style="409" customWidth="1"/>
    <col min="15621" max="15621" width="12" style="409" customWidth="1"/>
    <col min="15622" max="15622" width="10.5703125" style="409" customWidth="1"/>
    <col min="15623" max="15623" width="13" style="409" customWidth="1"/>
    <col min="15624" max="15624" width="10.42578125" style="409" customWidth="1"/>
    <col min="15625" max="15625" width="10.5703125" style="409" customWidth="1"/>
    <col min="15626" max="15626" width="12.85546875" style="409" customWidth="1"/>
    <col min="15627" max="15627" width="11.140625" style="409" customWidth="1"/>
    <col min="15628" max="15870" width="8.7109375" style="409"/>
    <col min="15871" max="15871" width="11.7109375" style="409" customWidth="1"/>
    <col min="15872" max="15872" width="16.85546875" style="409" customWidth="1"/>
    <col min="15873" max="15873" width="19" style="409" customWidth="1"/>
    <col min="15874" max="15874" width="23.42578125" style="409" customWidth="1"/>
    <col min="15875" max="15875" width="20.140625" style="409" customWidth="1"/>
    <col min="15876" max="15876" width="33.140625" style="409" customWidth="1"/>
    <col min="15877" max="15877" width="12" style="409" customWidth="1"/>
    <col min="15878" max="15878" width="10.5703125" style="409" customWidth="1"/>
    <col min="15879" max="15879" width="13" style="409" customWidth="1"/>
    <col min="15880" max="15880" width="10.42578125" style="409" customWidth="1"/>
    <col min="15881" max="15881" width="10.5703125" style="409" customWidth="1"/>
    <col min="15882" max="15882" width="12.85546875" style="409" customWidth="1"/>
    <col min="15883" max="15883" width="11.140625" style="409" customWidth="1"/>
    <col min="15884" max="16126" width="8.7109375" style="409"/>
    <col min="16127" max="16127" width="11.7109375" style="409" customWidth="1"/>
    <col min="16128" max="16128" width="16.85546875" style="409" customWidth="1"/>
    <col min="16129" max="16129" width="19" style="409" customWidth="1"/>
    <col min="16130" max="16130" width="23.42578125" style="409" customWidth="1"/>
    <col min="16131" max="16131" width="20.140625" style="409" customWidth="1"/>
    <col min="16132" max="16132" width="33.140625" style="409" customWidth="1"/>
    <col min="16133" max="16133" width="12" style="409" customWidth="1"/>
    <col min="16134" max="16134" width="10.5703125" style="409" customWidth="1"/>
    <col min="16135" max="16135" width="13" style="409" customWidth="1"/>
    <col min="16136" max="16136" width="10.42578125" style="409" customWidth="1"/>
    <col min="16137" max="16137" width="10.5703125" style="409" customWidth="1"/>
    <col min="16138" max="16138" width="12.85546875" style="409" customWidth="1"/>
    <col min="16139" max="16139" width="11.140625" style="409" customWidth="1"/>
    <col min="16140" max="16382" width="8.7109375" style="409"/>
    <col min="16383" max="16384" width="8.7109375" style="409" customWidth="1"/>
  </cols>
  <sheetData>
    <row r="1" spans="1:13" s="581" customFormat="1" ht="36.75" customHeight="1" x14ac:dyDescent="0.2">
      <c r="A1" s="575" t="s">
        <v>500</v>
      </c>
      <c r="B1" s="575" t="s">
        <v>501</v>
      </c>
      <c r="C1" s="575" t="s">
        <v>502</v>
      </c>
      <c r="D1" s="575" t="s">
        <v>503</v>
      </c>
      <c r="E1" s="576" t="s">
        <v>504</v>
      </c>
      <c r="F1" s="575" t="s">
        <v>19</v>
      </c>
      <c r="G1" s="577" t="s">
        <v>505</v>
      </c>
      <c r="H1" s="576" t="s">
        <v>506</v>
      </c>
      <c r="I1" s="578" t="s">
        <v>374</v>
      </c>
      <c r="J1" s="576" t="s">
        <v>25</v>
      </c>
      <c r="K1" s="575" t="s">
        <v>507</v>
      </c>
      <c r="L1" s="579" t="s">
        <v>508</v>
      </c>
      <c r="M1" s="580" t="s">
        <v>509</v>
      </c>
    </row>
    <row r="2" spans="1:13" x14ac:dyDescent="0.25">
      <c r="A2" s="429"/>
      <c r="B2" s="430"/>
      <c r="C2" s="431"/>
      <c r="D2" s="430"/>
      <c r="E2" s="431"/>
      <c r="F2" s="432"/>
      <c r="G2" s="432"/>
      <c r="H2" s="405">
        <f t="shared" ref="H2:H7" si="0">F2*G2</f>
        <v>0</v>
      </c>
      <c r="I2" s="390">
        <v>4.74</v>
      </c>
      <c r="J2" s="391">
        <f t="shared" ref="J2:J7" si="1">H2/I2</f>
        <v>0</v>
      </c>
      <c r="K2" s="433"/>
      <c r="L2" s="434"/>
      <c r="M2" s="408"/>
    </row>
    <row r="3" spans="1:13" x14ac:dyDescent="0.25">
      <c r="A3" s="429"/>
      <c r="B3" s="430"/>
      <c r="C3" s="431"/>
      <c r="D3" s="430"/>
      <c r="E3" s="431"/>
      <c r="F3" s="432"/>
      <c r="G3" s="432"/>
      <c r="H3" s="405">
        <f t="shared" si="0"/>
        <v>0</v>
      </c>
      <c r="I3" s="390">
        <v>4.74</v>
      </c>
      <c r="J3" s="391">
        <f t="shared" si="1"/>
        <v>0</v>
      </c>
      <c r="K3" s="433"/>
      <c r="L3" s="434"/>
      <c r="M3" s="408"/>
    </row>
    <row r="4" spans="1:13" x14ac:dyDescent="0.25">
      <c r="A4" s="429"/>
      <c r="B4" s="430"/>
      <c r="C4" s="431"/>
      <c r="D4" s="430"/>
      <c r="E4" s="431"/>
      <c r="F4" s="432"/>
      <c r="G4" s="432"/>
      <c r="H4" s="405">
        <f t="shared" si="0"/>
        <v>0</v>
      </c>
      <c r="I4" s="390">
        <v>4.74</v>
      </c>
      <c r="J4" s="391">
        <f t="shared" si="1"/>
        <v>0</v>
      </c>
      <c r="K4" s="433"/>
      <c r="L4" s="434"/>
      <c r="M4" s="408"/>
    </row>
    <row r="5" spans="1:13" ht="15" customHeight="1" x14ac:dyDescent="0.25">
      <c r="A5" s="400"/>
      <c r="B5" s="401"/>
      <c r="C5" s="402"/>
      <c r="D5" s="401"/>
      <c r="E5" s="403"/>
      <c r="F5" s="404"/>
      <c r="G5" s="405"/>
      <c r="H5" s="405">
        <f t="shared" si="0"/>
        <v>0</v>
      </c>
      <c r="I5" s="390">
        <v>5.22</v>
      </c>
      <c r="J5" s="447">
        <f t="shared" si="1"/>
        <v>0</v>
      </c>
      <c r="K5" s="402"/>
      <c r="L5" s="407"/>
      <c r="M5" s="408"/>
    </row>
    <row r="6" spans="1:13" ht="15" customHeight="1" x14ac:dyDescent="0.25">
      <c r="A6" s="400"/>
      <c r="B6" s="401"/>
      <c r="C6" s="402"/>
      <c r="D6" s="401"/>
      <c r="E6" s="403"/>
      <c r="F6" s="404"/>
      <c r="G6" s="405"/>
      <c r="H6" s="405">
        <f t="shared" si="0"/>
        <v>0</v>
      </c>
      <c r="I6" s="390">
        <v>5.22</v>
      </c>
      <c r="J6" s="447">
        <f t="shared" si="1"/>
        <v>0</v>
      </c>
      <c r="K6" s="402"/>
      <c r="L6" s="407"/>
      <c r="M6" s="408"/>
    </row>
    <row r="7" spans="1:13" ht="15" customHeight="1" x14ac:dyDescent="0.25">
      <c r="A7" s="400"/>
      <c r="B7" s="401"/>
      <c r="C7" s="402"/>
      <c r="D7" s="401"/>
      <c r="E7" s="403"/>
      <c r="F7" s="404"/>
      <c r="G7" s="405"/>
      <c r="H7" s="405">
        <f t="shared" si="0"/>
        <v>0</v>
      </c>
      <c r="I7" s="390">
        <v>5.22</v>
      </c>
      <c r="J7" s="447">
        <f t="shared" si="1"/>
        <v>0</v>
      </c>
      <c r="K7" s="402"/>
      <c r="L7" s="407"/>
      <c r="M7" s="408"/>
    </row>
    <row r="8" spans="1:13" ht="15" customHeight="1" x14ac:dyDescent="0.25">
      <c r="A8" s="400"/>
      <c r="B8" s="401"/>
      <c r="C8" s="402"/>
      <c r="D8" s="401"/>
      <c r="E8" s="403"/>
      <c r="F8" s="404"/>
      <c r="G8" s="405"/>
      <c r="H8" s="405">
        <f t="shared" ref="H8:H18" si="2">F8*G8</f>
        <v>0</v>
      </c>
      <c r="I8" s="390">
        <v>5.22</v>
      </c>
      <c r="J8" s="447">
        <f t="shared" ref="J8:J18" si="3">H8/I8</f>
        <v>0</v>
      </c>
      <c r="K8" s="402"/>
      <c r="L8" s="407"/>
      <c r="M8" s="408"/>
    </row>
    <row r="9" spans="1:13" ht="15" customHeight="1" x14ac:dyDescent="0.25">
      <c r="A9" s="400"/>
      <c r="B9" s="401"/>
      <c r="C9" s="402"/>
      <c r="D9" s="401"/>
      <c r="E9" s="403"/>
      <c r="F9" s="404"/>
      <c r="G9" s="405"/>
      <c r="H9" s="405">
        <f t="shared" si="2"/>
        <v>0</v>
      </c>
      <c r="I9" s="390">
        <v>5.22</v>
      </c>
      <c r="J9" s="447">
        <f t="shared" si="3"/>
        <v>0</v>
      </c>
      <c r="K9" s="402"/>
      <c r="L9" s="407"/>
      <c r="M9" s="408"/>
    </row>
    <row r="10" spans="1:13" ht="15" customHeight="1" x14ac:dyDescent="0.25">
      <c r="A10" s="400"/>
      <c r="B10" s="401"/>
      <c r="C10" s="402"/>
      <c r="D10" s="401"/>
      <c r="E10" s="403"/>
      <c r="F10" s="404"/>
      <c r="G10" s="405"/>
      <c r="H10" s="405">
        <f t="shared" si="2"/>
        <v>0</v>
      </c>
      <c r="I10" s="390">
        <v>4.74</v>
      </c>
      <c r="J10" s="391">
        <f t="shared" si="3"/>
        <v>0</v>
      </c>
      <c r="K10" s="402"/>
      <c r="L10" s="629"/>
      <c r="M10" s="408"/>
    </row>
    <row r="11" spans="1:13" ht="15" customHeight="1" x14ac:dyDescent="0.25">
      <c r="A11" s="400"/>
      <c r="B11" s="401"/>
      <c r="C11" s="402"/>
      <c r="D11" s="401"/>
      <c r="E11" s="403"/>
      <c r="F11" s="404"/>
      <c r="G11" s="405"/>
      <c r="H11" s="405">
        <f t="shared" si="2"/>
        <v>0</v>
      </c>
      <c r="I11" s="390">
        <v>4.74</v>
      </c>
      <c r="J11" s="391">
        <f t="shared" si="3"/>
        <v>0</v>
      </c>
      <c r="K11" s="402"/>
      <c r="L11" s="629"/>
      <c r="M11" s="408"/>
    </row>
    <row r="12" spans="1:13" ht="15" customHeight="1" x14ac:dyDescent="0.25">
      <c r="A12" s="400"/>
      <c r="B12" s="401"/>
      <c r="C12" s="402"/>
      <c r="D12" s="401"/>
      <c r="E12" s="403"/>
      <c r="F12" s="404"/>
      <c r="G12" s="405"/>
      <c r="H12" s="405">
        <f t="shared" si="2"/>
        <v>0</v>
      </c>
      <c r="I12" s="390">
        <v>4.74</v>
      </c>
      <c r="J12" s="391">
        <f t="shared" si="3"/>
        <v>0</v>
      </c>
      <c r="K12" s="402"/>
      <c r="L12" s="629"/>
      <c r="M12" s="408"/>
    </row>
    <row r="13" spans="1:13" s="386" customFormat="1" ht="14.45" customHeight="1" x14ac:dyDescent="0.2">
      <c r="A13" s="456"/>
      <c r="B13" s="457"/>
      <c r="C13" s="458"/>
      <c r="D13" s="478"/>
      <c r="E13" s="388"/>
      <c r="F13" s="392"/>
      <c r="G13" s="390"/>
      <c r="H13" s="390">
        <f t="shared" si="2"/>
        <v>0</v>
      </c>
      <c r="I13" s="390">
        <v>5.22</v>
      </c>
      <c r="J13" s="391">
        <f t="shared" si="3"/>
        <v>0</v>
      </c>
      <c r="K13" s="392"/>
      <c r="L13" s="384"/>
      <c r="M13" s="385"/>
    </row>
    <row r="14" spans="1:13" s="386" customFormat="1" ht="14.45" customHeight="1" x14ac:dyDescent="0.2">
      <c r="A14" s="456"/>
      <c r="B14" s="457"/>
      <c r="C14" s="458"/>
      <c r="D14" s="478"/>
      <c r="E14" s="388"/>
      <c r="F14" s="392"/>
      <c r="G14" s="390"/>
      <c r="H14" s="390">
        <f t="shared" si="2"/>
        <v>0</v>
      </c>
      <c r="I14" s="390">
        <v>5.22</v>
      </c>
      <c r="J14" s="391">
        <f t="shared" si="3"/>
        <v>0</v>
      </c>
      <c r="K14" s="383"/>
      <c r="L14" s="384"/>
      <c r="M14" s="385"/>
    </row>
    <row r="15" spans="1:13" s="386" customFormat="1" ht="14.45" customHeight="1" x14ac:dyDescent="0.2">
      <c r="A15" s="456"/>
      <c r="B15" s="457"/>
      <c r="C15" s="458"/>
      <c r="D15" s="478"/>
      <c r="E15" s="388"/>
      <c r="F15" s="392"/>
      <c r="G15" s="390"/>
      <c r="H15" s="390">
        <f t="shared" si="2"/>
        <v>0</v>
      </c>
      <c r="I15" s="390">
        <v>5.22</v>
      </c>
      <c r="J15" s="391">
        <f t="shared" si="3"/>
        <v>0</v>
      </c>
      <c r="K15" s="383"/>
      <c r="L15" s="384"/>
      <c r="M15" s="385"/>
    </row>
    <row r="16" spans="1:13" ht="15" customHeight="1" x14ac:dyDescent="0.25">
      <c r="A16" s="400"/>
      <c r="B16" s="401"/>
      <c r="C16" s="402"/>
      <c r="D16" s="401"/>
      <c r="E16" s="401"/>
      <c r="F16" s="404"/>
      <c r="G16" s="405"/>
      <c r="H16" s="390">
        <f t="shared" si="2"/>
        <v>0</v>
      </c>
      <c r="I16" s="390">
        <v>4.74</v>
      </c>
      <c r="J16" s="391">
        <f>H16/I16</f>
        <v>0</v>
      </c>
      <c r="K16" s="402"/>
      <c r="L16" s="629"/>
      <c r="M16" s="408"/>
    </row>
    <row r="17" spans="1:13" ht="15" customHeight="1" x14ac:dyDescent="0.25">
      <c r="A17" s="400"/>
      <c r="B17" s="401"/>
      <c r="C17" s="402"/>
      <c r="D17" s="401"/>
      <c r="E17" s="479"/>
      <c r="F17" s="434"/>
      <c r="G17" s="415"/>
      <c r="H17" s="390">
        <f t="shared" si="2"/>
        <v>0</v>
      </c>
      <c r="I17" s="390">
        <v>4.74</v>
      </c>
      <c r="J17" s="391">
        <f t="shared" si="3"/>
        <v>0</v>
      </c>
      <c r="K17" s="402"/>
      <c r="L17" s="629"/>
      <c r="M17" s="408"/>
    </row>
    <row r="18" spans="1:13" ht="17.45" customHeight="1" x14ac:dyDescent="0.25">
      <c r="A18" s="400"/>
      <c r="B18" s="401"/>
      <c r="C18" s="402"/>
      <c r="D18" s="401"/>
      <c r="E18" s="480"/>
      <c r="F18" s="434"/>
      <c r="G18" s="415"/>
      <c r="H18" s="390">
        <f t="shared" si="2"/>
        <v>0</v>
      </c>
      <c r="I18" s="390">
        <v>4.74</v>
      </c>
      <c r="J18" s="391">
        <f t="shared" si="3"/>
        <v>0</v>
      </c>
      <c r="K18" s="402"/>
      <c r="L18" s="629"/>
      <c r="M18" s="408"/>
    </row>
    <row r="19" spans="1:13" ht="15" customHeight="1" x14ac:dyDescent="0.25">
      <c r="A19" s="400"/>
      <c r="B19" s="401"/>
      <c r="C19" s="402"/>
      <c r="D19" s="401"/>
      <c r="E19" s="479"/>
      <c r="F19" s="434"/>
      <c r="G19" s="415"/>
      <c r="H19" s="390">
        <f>F19*G19</f>
        <v>0</v>
      </c>
      <c r="I19" s="390">
        <v>5.22</v>
      </c>
      <c r="J19" s="391">
        <f>H19/I19</f>
        <v>0</v>
      </c>
      <c r="K19" s="402"/>
      <c r="L19" s="629"/>
      <c r="M19" s="408"/>
    </row>
    <row r="20" spans="1:13" ht="17.45" customHeight="1" x14ac:dyDescent="0.25">
      <c r="A20" s="400"/>
      <c r="B20" s="401"/>
      <c r="C20" s="402"/>
      <c r="D20" s="401"/>
      <c r="E20" s="480"/>
      <c r="F20" s="434"/>
      <c r="G20" s="415"/>
      <c r="H20" s="390">
        <f>F20*G20</f>
        <v>0</v>
      </c>
      <c r="I20" s="390">
        <v>5.22</v>
      </c>
      <c r="J20" s="391">
        <f>H20/I20</f>
        <v>0</v>
      </c>
      <c r="K20" s="402"/>
      <c r="L20" s="629"/>
      <c r="M20" s="408"/>
    </row>
    <row r="21" spans="1:13" ht="17.45" customHeight="1" x14ac:dyDescent="0.25">
      <c r="A21" s="400"/>
      <c r="B21" s="401"/>
      <c r="C21" s="402"/>
      <c r="D21" s="401"/>
      <c r="E21" s="403"/>
      <c r="F21" s="404"/>
      <c r="G21" s="405"/>
      <c r="H21" s="405">
        <f t="shared" ref="H21:H26" si="4">F21*G21</f>
        <v>0</v>
      </c>
      <c r="I21" s="390">
        <v>4.74</v>
      </c>
      <c r="J21" s="391">
        <f t="shared" ref="J21:J26" si="5">H21/I21</f>
        <v>0</v>
      </c>
      <c r="K21" s="402"/>
      <c r="L21" s="629"/>
      <c r="M21" s="408"/>
    </row>
    <row r="22" spans="1:13" ht="17.45" customHeight="1" x14ac:dyDescent="0.25">
      <c r="A22" s="400"/>
      <c r="B22" s="401"/>
      <c r="C22" s="402"/>
      <c r="D22" s="401"/>
      <c r="E22" s="403"/>
      <c r="F22" s="404"/>
      <c r="G22" s="405"/>
      <c r="H22" s="405">
        <f t="shared" si="4"/>
        <v>0</v>
      </c>
      <c r="I22" s="390">
        <v>4.74</v>
      </c>
      <c r="J22" s="391">
        <f t="shared" si="5"/>
        <v>0</v>
      </c>
      <c r="K22" s="402"/>
      <c r="L22" s="629"/>
      <c r="M22" s="408"/>
    </row>
    <row r="23" spans="1:13" ht="17.45" customHeight="1" x14ac:dyDescent="0.25">
      <c r="A23" s="400"/>
      <c r="B23" s="401"/>
      <c r="C23" s="402"/>
      <c r="D23" s="401"/>
      <c r="E23" s="403"/>
      <c r="F23" s="404"/>
      <c r="G23" s="405"/>
      <c r="H23" s="405">
        <f t="shared" si="4"/>
        <v>0</v>
      </c>
      <c r="I23" s="390">
        <v>4.74</v>
      </c>
      <c r="J23" s="391">
        <f t="shared" si="5"/>
        <v>0</v>
      </c>
      <c r="K23" s="402"/>
      <c r="L23" s="629"/>
      <c r="M23" s="408"/>
    </row>
    <row r="24" spans="1:13" ht="17.45" customHeight="1" x14ac:dyDescent="0.25">
      <c r="A24" s="400"/>
      <c r="B24" s="401"/>
      <c r="C24" s="402"/>
      <c r="D24" s="401"/>
      <c r="E24" s="403"/>
      <c r="F24" s="404"/>
      <c r="G24" s="405"/>
      <c r="H24" s="405">
        <f t="shared" si="4"/>
        <v>0</v>
      </c>
      <c r="I24" s="390">
        <v>5.22</v>
      </c>
      <c r="J24" s="391">
        <f t="shared" si="5"/>
        <v>0</v>
      </c>
      <c r="K24" s="402"/>
      <c r="L24" s="630"/>
      <c r="M24" s="408"/>
    </row>
    <row r="25" spans="1:13" ht="17.45" customHeight="1" x14ac:dyDescent="0.25">
      <c r="A25" s="400"/>
      <c r="B25" s="401"/>
      <c r="C25" s="402"/>
      <c r="D25" s="401"/>
      <c r="E25" s="403"/>
      <c r="F25" s="404"/>
      <c r="G25" s="405"/>
      <c r="H25" s="405">
        <f t="shared" si="4"/>
        <v>0</v>
      </c>
      <c r="I25" s="390">
        <v>5.22</v>
      </c>
      <c r="J25" s="391">
        <f t="shared" si="5"/>
        <v>0</v>
      </c>
      <c r="K25" s="402"/>
      <c r="L25" s="630"/>
      <c r="M25" s="408"/>
    </row>
    <row r="26" spans="1:13" ht="17.45" customHeight="1" x14ac:dyDescent="0.25">
      <c r="A26" s="400"/>
      <c r="B26" s="401"/>
      <c r="C26" s="402"/>
      <c r="E26" s="403"/>
      <c r="F26" s="404"/>
      <c r="G26" s="405"/>
      <c r="H26" s="405">
        <f t="shared" si="4"/>
        <v>0</v>
      </c>
      <c r="I26" s="390">
        <v>4.74</v>
      </c>
      <c r="J26" s="391">
        <f t="shared" si="5"/>
        <v>0</v>
      </c>
      <c r="K26" s="402"/>
      <c r="L26" s="629"/>
      <c r="M26" s="408"/>
    </row>
    <row r="27" spans="1:13" ht="17.45" customHeight="1" x14ac:dyDescent="0.25">
      <c r="A27" s="400"/>
      <c r="B27" s="401"/>
      <c r="C27" s="402"/>
      <c r="D27" s="401"/>
      <c r="E27" s="403"/>
      <c r="F27" s="404"/>
      <c r="G27" s="405"/>
      <c r="H27" s="405"/>
      <c r="I27" s="390"/>
      <c r="J27" s="391"/>
      <c r="K27" s="402"/>
      <c r="L27" s="629"/>
      <c r="M27" s="408"/>
    </row>
    <row r="28" spans="1:13" ht="17.45" customHeight="1" x14ac:dyDescent="0.25">
      <c r="A28" s="400"/>
      <c r="B28" s="401"/>
      <c r="C28" s="402"/>
      <c r="D28" s="401"/>
      <c r="E28" s="403"/>
      <c r="F28" s="404"/>
      <c r="G28" s="405"/>
      <c r="H28" s="405">
        <f>F28*G28</f>
        <v>0</v>
      </c>
      <c r="I28" s="390">
        <v>5.22</v>
      </c>
      <c r="J28" s="391">
        <f>H28/I28</f>
        <v>0</v>
      </c>
      <c r="K28" s="402"/>
      <c r="L28" s="629"/>
      <c r="M28" s="408"/>
    </row>
    <row r="29" spans="1:13" ht="17.45" customHeight="1" x14ac:dyDescent="0.25">
      <c r="A29" s="400"/>
      <c r="B29" s="401"/>
      <c r="C29" s="402"/>
      <c r="D29" s="401"/>
      <c r="E29" s="403"/>
      <c r="F29" s="404"/>
      <c r="G29" s="405"/>
      <c r="H29" s="405">
        <f>F29*G29</f>
        <v>0</v>
      </c>
      <c r="I29" s="390">
        <v>5.22</v>
      </c>
      <c r="J29" s="391">
        <f>H29/I29</f>
        <v>0</v>
      </c>
      <c r="K29" s="402"/>
      <c r="L29" s="629"/>
      <c r="M29" s="408"/>
    </row>
    <row r="30" spans="1:13" ht="17.45" customHeight="1" x14ac:dyDescent="0.25">
      <c r="A30" s="400"/>
      <c r="B30" s="401"/>
      <c r="C30" s="402"/>
      <c r="D30" s="401"/>
      <c r="E30" s="403"/>
      <c r="F30" s="404"/>
      <c r="G30" s="405"/>
      <c r="H30" s="405">
        <f>F30*G30</f>
        <v>0</v>
      </c>
      <c r="I30" s="390">
        <v>5.22</v>
      </c>
      <c r="J30" s="391">
        <f>H30/I30</f>
        <v>0</v>
      </c>
      <c r="K30" s="402"/>
      <c r="L30" s="629"/>
      <c r="M30" s="408"/>
    </row>
    <row r="31" spans="1:13" ht="17.45" customHeight="1" x14ac:dyDescent="0.25">
      <c r="A31" s="400"/>
      <c r="B31" s="401"/>
      <c r="C31" s="402"/>
      <c r="D31" s="401"/>
      <c r="E31" s="403"/>
      <c r="F31" s="404"/>
      <c r="G31" s="405"/>
      <c r="H31" s="405">
        <f>F31*G31</f>
        <v>0</v>
      </c>
      <c r="I31" s="390">
        <v>5.22</v>
      </c>
      <c r="J31" s="391">
        <f>H31/I31</f>
        <v>0</v>
      </c>
      <c r="K31" s="402"/>
      <c r="L31" s="629"/>
      <c r="M31" s="408"/>
    </row>
    <row r="32" spans="1:13" ht="17.45" customHeight="1" x14ac:dyDescent="0.25">
      <c r="A32" s="400"/>
      <c r="B32" s="401"/>
      <c r="C32" s="402"/>
      <c r="D32" s="401"/>
      <c r="E32" s="403"/>
      <c r="F32" s="404"/>
      <c r="G32" s="405"/>
      <c r="H32" s="405">
        <f>F32*G32</f>
        <v>0</v>
      </c>
      <c r="I32" s="390">
        <v>5.22</v>
      </c>
      <c r="J32" s="391">
        <f>H32/I32</f>
        <v>0</v>
      </c>
      <c r="K32" s="402"/>
      <c r="L32" s="629"/>
      <c r="M32" s="408"/>
    </row>
    <row r="33" spans="1:13" ht="15" customHeight="1" x14ac:dyDescent="0.25">
      <c r="A33" s="400"/>
      <c r="B33" s="401"/>
      <c r="C33" s="402"/>
      <c r="D33" s="401"/>
      <c r="E33" s="403"/>
      <c r="F33" s="404"/>
      <c r="G33" s="405"/>
      <c r="H33" s="405">
        <f>SUM(H21:H23)</f>
        <v>0</v>
      </c>
      <c r="I33" s="390"/>
      <c r="J33" s="391"/>
      <c r="K33" s="406"/>
      <c r="L33" s="629"/>
      <c r="M33" s="408"/>
    </row>
    <row r="34" spans="1:13" ht="15" customHeight="1" x14ac:dyDescent="0.25">
      <c r="A34" s="400"/>
      <c r="B34" s="401"/>
      <c r="C34" s="402"/>
      <c r="D34" s="401"/>
      <c r="E34" s="403"/>
      <c r="F34" s="404"/>
      <c r="G34" s="405"/>
      <c r="H34" s="405"/>
      <c r="I34" s="390"/>
      <c r="J34" s="447"/>
      <c r="K34" s="406"/>
      <c r="L34" s="407"/>
      <c r="M34" s="408"/>
    </row>
    <row r="35" spans="1:13" ht="15" customHeight="1" x14ac:dyDescent="0.25">
      <c r="A35" s="448"/>
      <c r="B35" s="449"/>
      <c r="C35" s="450"/>
      <c r="D35" s="449"/>
      <c r="E35" s="451"/>
      <c r="F35" s="452"/>
      <c r="G35" s="453"/>
      <c r="H35" s="453"/>
      <c r="I35" s="454"/>
      <c r="J35" s="455"/>
      <c r="K35" s="406"/>
      <c r="L35" s="407"/>
      <c r="M35" s="408"/>
    </row>
    <row r="36" spans="1:13" s="386" customFormat="1" ht="13.5" customHeight="1" x14ac:dyDescent="0.2">
      <c r="A36" s="387"/>
      <c r="B36" s="388"/>
      <c r="C36" s="389"/>
      <c r="D36" s="388"/>
      <c r="E36" s="388"/>
      <c r="F36" s="390"/>
      <c r="G36" s="390"/>
      <c r="H36" s="390">
        <f t="shared" ref="H36:H99" si="6">F36*G36</f>
        <v>0</v>
      </c>
      <c r="I36" s="390">
        <v>4.74</v>
      </c>
      <c r="J36" s="391">
        <f t="shared" ref="J36:J99" si="7">H36/I36</f>
        <v>0</v>
      </c>
      <c r="K36" s="388"/>
      <c r="L36" s="491"/>
      <c r="M36" s="385"/>
    </row>
    <row r="37" spans="1:13" s="386" customFormat="1" ht="14.45" customHeight="1" x14ac:dyDescent="0.2">
      <c r="A37" s="387"/>
      <c r="B37" s="388"/>
      <c r="C37" s="389"/>
      <c r="D37" s="388"/>
      <c r="E37" s="388"/>
      <c r="F37" s="390"/>
      <c r="G37" s="390"/>
      <c r="H37" s="390">
        <f t="shared" si="6"/>
        <v>0</v>
      </c>
      <c r="I37" s="390">
        <v>4.74</v>
      </c>
      <c r="J37" s="391">
        <f t="shared" si="7"/>
        <v>0</v>
      </c>
      <c r="K37" s="388"/>
      <c r="L37" s="491"/>
      <c r="M37" s="385"/>
    </row>
    <row r="38" spans="1:13" s="386" customFormat="1" ht="14.45" customHeight="1" x14ac:dyDescent="0.2">
      <c r="A38" s="387"/>
      <c r="B38" s="388"/>
      <c r="C38" s="389"/>
      <c r="D38" s="388"/>
      <c r="E38" s="388"/>
      <c r="F38" s="390"/>
      <c r="G38" s="390"/>
      <c r="H38" s="390">
        <f t="shared" si="6"/>
        <v>0</v>
      </c>
      <c r="I38" s="390">
        <v>4.74</v>
      </c>
      <c r="J38" s="391">
        <f t="shared" si="7"/>
        <v>0</v>
      </c>
      <c r="K38" s="388"/>
      <c r="L38" s="491"/>
      <c r="M38" s="385"/>
    </row>
    <row r="39" spans="1:13" s="386" customFormat="1" ht="14.45" customHeight="1" x14ac:dyDescent="0.2">
      <c r="A39" s="387"/>
      <c r="B39" s="388"/>
      <c r="C39" s="389"/>
      <c r="D39" s="388"/>
      <c r="E39" s="388"/>
      <c r="F39" s="392"/>
      <c r="G39" s="390"/>
      <c r="H39" s="390">
        <f t="shared" si="6"/>
        <v>0</v>
      </c>
      <c r="I39" s="390">
        <v>4.74</v>
      </c>
      <c r="J39" s="391">
        <f t="shared" si="7"/>
        <v>0</v>
      </c>
      <c r="K39" s="388"/>
      <c r="L39" s="491"/>
      <c r="M39" s="385"/>
    </row>
    <row r="40" spans="1:13" s="386" customFormat="1" ht="14.45" customHeight="1" x14ac:dyDescent="0.2">
      <c r="A40" s="387"/>
      <c r="B40" s="388"/>
      <c r="C40" s="389"/>
      <c r="D40" s="388"/>
      <c r="E40" s="388"/>
      <c r="F40" s="392"/>
      <c r="G40" s="390"/>
      <c r="H40" s="390">
        <f t="shared" si="6"/>
        <v>0</v>
      </c>
      <c r="I40" s="390">
        <v>4.74</v>
      </c>
      <c r="J40" s="391">
        <f t="shared" si="7"/>
        <v>0</v>
      </c>
      <c r="K40" s="388"/>
      <c r="L40" s="491"/>
      <c r="M40" s="385"/>
    </row>
    <row r="41" spans="1:13" s="386" customFormat="1" ht="14.45" customHeight="1" x14ac:dyDescent="0.2">
      <c r="A41" s="387"/>
      <c r="B41" s="388"/>
      <c r="C41" s="389"/>
      <c r="D41" s="388"/>
      <c r="E41" s="388"/>
      <c r="F41" s="393"/>
      <c r="G41" s="390"/>
      <c r="H41" s="390">
        <f t="shared" si="6"/>
        <v>0</v>
      </c>
      <c r="I41" s="390">
        <v>4.74</v>
      </c>
      <c r="J41" s="391">
        <f t="shared" si="7"/>
        <v>0</v>
      </c>
      <c r="K41" s="388"/>
      <c r="L41" s="491"/>
      <c r="M41" s="385"/>
    </row>
    <row r="42" spans="1:13" s="386" customFormat="1" ht="14.45" customHeight="1" x14ac:dyDescent="0.2">
      <c r="A42" s="387"/>
      <c r="B42" s="388"/>
      <c r="C42" s="389"/>
      <c r="D42" s="388"/>
      <c r="E42" s="388"/>
      <c r="F42" s="392"/>
      <c r="G42" s="390"/>
      <c r="H42" s="390">
        <f t="shared" si="6"/>
        <v>0</v>
      </c>
      <c r="I42" s="390">
        <v>4.74</v>
      </c>
      <c r="J42" s="391">
        <f t="shared" si="7"/>
        <v>0</v>
      </c>
      <c r="K42" s="388"/>
      <c r="L42" s="491"/>
      <c r="M42" s="385"/>
    </row>
    <row r="43" spans="1:13" s="386" customFormat="1" ht="14.45" customHeight="1" x14ac:dyDescent="0.2">
      <c r="A43" s="387"/>
      <c r="B43" s="388"/>
      <c r="C43" s="389"/>
      <c r="D43" s="388"/>
      <c r="E43" s="388"/>
      <c r="F43" s="392"/>
      <c r="G43" s="390"/>
      <c r="H43" s="390">
        <f t="shared" si="6"/>
        <v>0</v>
      </c>
      <c r="I43" s="390">
        <v>4.74</v>
      </c>
      <c r="J43" s="391">
        <f t="shared" si="7"/>
        <v>0</v>
      </c>
      <c r="K43" s="388"/>
      <c r="L43" s="491"/>
      <c r="M43" s="385"/>
    </row>
    <row r="44" spans="1:13" s="386" customFormat="1" ht="14.45" customHeight="1" x14ac:dyDescent="0.2">
      <c r="A44" s="387"/>
      <c r="B44" s="388"/>
      <c r="C44" s="389"/>
      <c r="D44" s="388"/>
      <c r="E44" s="484"/>
      <c r="F44" s="392"/>
      <c r="G44" s="390"/>
      <c r="H44" s="390">
        <f t="shared" si="6"/>
        <v>0</v>
      </c>
      <c r="I44" s="390">
        <v>4.3</v>
      </c>
      <c r="J44" s="391">
        <f t="shared" si="7"/>
        <v>0</v>
      </c>
      <c r="K44" s="388"/>
      <c r="L44" s="491"/>
      <c r="M44" s="385"/>
    </row>
    <row r="45" spans="1:13" s="386" customFormat="1" ht="14.45" customHeight="1" x14ac:dyDescent="0.2">
      <c r="A45" s="387"/>
      <c r="B45" s="388"/>
      <c r="C45" s="389"/>
      <c r="D45" s="388"/>
      <c r="E45" s="484"/>
      <c r="F45" s="392"/>
      <c r="G45" s="390"/>
      <c r="H45" s="390">
        <f t="shared" si="6"/>
        <v>0</v>
      </c>
      <c r="I45" s="390">
        <v>4.3</v>
      </c>
      <c r="J45" s="391">
        <f t="shared" si="7"/>
        <v>0</v>
      </c>
      <c r="K45" s="388"/>
      <c r="L45" s="491"/>
      <c r="M45" s="385"/>
    </row>
    <row r="46" spans="1:13" s="386" customFormat="1" ht="14.45" customHeight="1" x14ac:dyDescent="0.2">
      <c r="A46" s="387"/>
      <c r="B46" s="388"/>
      <c r="C46" s="389"/>
      <c r="D46" s="388"/>
      <c r="E46" s="484"/>
      <c r="F46" s="392"/>
      <c r="G46" s="390"/>
      <c r="H46" s="390">
        <f t="shared" si="6"/>
        <v>0</v>
      </c>
      <c r="I46" s="390">
        <v>4.3</v>
      </c>
      <c r="J46" s="391">
        <f t="shared" si="7"/>
        <v>0</v>
      </c>
      <c r="K46" s="388"/>
      <c r="L46" s="491"/>
      <c r="M46" s="385"/>
    </row>
    <row r="47" spans="1:13" s="386" customFormat="1" ht="14.45" customHeight="1" x14ac:dyDescent="0.2">
      <c r="A47" s="387"/>
      <c r="B47" s="388"/>
      <c r="C47" s="389"/>
      <c r="D47" s="388"/>
      <c r="E47" s="484"/>
      <c r="F47" s="392"/>
      <c r="G47" s="390"/>
      <c r="H47" s="390">
        <f t="shared" si="6"/>
        <v>0</v>
      </c>
      <c r="I47" s="390">
        <v>4.3</v>
      </c>
      <c r="J47" s="391">
        <f t="shared" si="7"/>
        <v>0</v>
      </c>
      <c r="K47" s="388"/>
      <c r="L47" s="491"/>
      <c r="M47" s="385"/>
    </row>
    <row r="48" spans="1:13" s="386" customFormat="1" ht="14.45" customHeight="1" x14ac:dyDescent="0.2">
      <c r="A48" s="387"/>
      <c r="B48" s="388"/>
      <c r="C48" s="389"/>
      <c r="D48" s="388"/>
      <c r="E48" s="388"/>
      <c r="F48" s="392"/>
      <c r="G48" s="390"/>
      <c r="H48" s="390">
        <f t="shared" si="6"/>
        <v>0</v>
      </c>
      <c r="I48" s="390">
        <v>4.3</v>
      </c>
      <c r="J48" s="391">
        <f t="shared" si="7"/>
        <v>0</v>
      </c>
      <c r="K48" s="388"/>
      <c r="L48" s="491"/>
      <c r="M48" s="385"/>
    </row>
    <row r="49" spans="1:13" s="386" customFormat="1" ht="14.45" customHeight="1" x14ac:dyDescent="0.2">
      <c r="A49" s="387"/>
      <c r="B49" s="388"/>
      <c r="C49" s="389"/>
      <c r="D49" s="388"/>
      <c r="E49" s="388"/>
      <c r="F49" s="392"/>
      <c r="G49" s="390"/>
      <c r="H49" s="390">
        <f t="shared" si="6"/>
        <v>0</v>
      </c>
      <c r="I49" s="390">
        <v>4.3</v>
      </c>
      <c r="J49" s="391">
        <f t="shared" si="7"/>
        <v>0</v>
      </c>
      <c r="K49" s="388"/>
      <c r="L49" s="491"/>
      <c r="M49" s="385"/>
    </row>
    <row r="50" spans="1:13" s="386" customFormat="1" ht="14.45" customHeight="1" x14ac:dyDescent="0.2">
      <c r="A50" s="387"/>
      <c r="B50" s="388"/>
      <c r="C50" s="389"/>
      <c r="D50" s="388"/>
      <c r="E50" s="388"/>
      <c r="F50" s="392"/>
      <c r="G50" s="390"/>
      <c r="H50" s="390">
        <f t="shared" si="6"/>
        <v>0</v>
      </c>
      <c r="I50" s="390">
        <v>4.3</v>
      </c>
      <c r="J50" s="391">
        <f t="shared" si="7"/>
        <v>0</v>
      </c>
      <c r="K50" s="388"/>
      <c r="L50" s="491"/>
      <c r="M50" s="385"/>
    </row>
    <row r="51" spans="1:13" s="386" customFormat="1" ht="14.45" customHeight="1" x14ac:dyDescent="0.2">
      <c r="A51" s="387"/>
      <c r="B51" s="388"/>
      <c r="C51" s="389"/>
      <c r="D51" s="388"/>
      <c r="E51" s="388"/>
      <c r="F51" s="392"/>
      <c r="G51" s="390"/>
      <c r="H51" s="390">
        <f t="shared" si="6"/>
        <v>0</v>
      </c>
      <c r="I51" s="390">
        <v>4.3</v>
      </c>
      <c r="J51" s="391">
        <f t="shared" si="7"/>
        <v>0</v>
      </c>
      <c r="K51" s="388"/>
      <c r="L51" s="491"/>
      <c r="M51" s="385"/>
    </row>
    <row r="52" spans="1:13" s="386" customFormat="1" ht="14.45" customHeight="1" x14ac:dyDescent="0.2">
      <c r="A52" s="387"/>
      <c r="B52" s="388"/>
      <c r="C52" s="389"/>
      <c r="D52" s="388"/>
      <c r="E52" s="388"/>
      <c r="F52" s="392"/>
      <c r="G52" s="390"/>
      <c r="H52" s="390">
        <f t="shared" si="6"/>
        <v>0</v>
      </c>
      <c r="I52" s="390">
        <v>4.3</v>
      </c>
      <c r="J52" s="391">
        <f t="shared" si="7"/>
        <v>0</v>
      </c>
      <c r="K52" s="388"/>
      <c r="L52" s="491"/>
      <c r="M52" s="385"/>
    </row>
    <row r="53" spans="1:13" s="386" customFormat="1" ht="14.45" customHeight="1" x14ac:dyDescent="0.2">
      <c r="A53" s="387"/>
      <c r="B53" s="388"/>
      <c r="C53" s="389"/>
      <c r="D53" s="388"/>
      <c r="E53" s="388"/>
      <c r="F53" s="392"/>
      <c r="G53" s="392"/>
      <c r="H53" s="390">
        <f t="shared" si="6"/>
        <v>0</v>
      </c>
      <c r="I53" s="390">
        <v>4.3</v>
      </c>
      <c r="J53" s="391">
        <f t="shared" si="7"/>
        <v>0</v>
      </c>
      <c r="K53" s="388"/>
      <c r="L53" s="491"/>
      <c r="M53" s="385"/>
    </row>
    <row r="54" spans="1:13" s="386" customFormat="1" ht="14.45" customHeight="1" x14ac:dyDescent="0.2">
      <c r="A54" s="387"/>
      <c r="B54" s="388"/>
      <c r="C54" s="389"/>
      <c r="D54" s="388"/>
      <c r="E54" s="388"/>
      <c r="F54" s="392"/>
      <c r="G54" s="392"/>
      <c r="H54" s="390">
        <f t="shared" si="6"/>
        <v>0</v>
      </c>
      <c r="I54" s="390">
        <v>4.3</v>
      </c>
      <c r="J54" s="391">
        <f t="shared" si="7"/>
        <v>0</v>
      </c>
      <c r="K54" s="388"/>
      <c r="L54" s="491"/>
      <c r="M54" s="385"/>
    </row>
    <row r="55" spans="1:13" s="386" customFormat="1" ht="14.45" customHeight="1" x14ac:dyDescent="0.2">
      <c r="A55" s="387"/>
      <c r="B55" s="388"/>
      <c r="C55" s="389"/>
      <c r="D55" s="388"/>
      <c r="E55" s="388"/>
      <c r="F55" s="392"/>
      <c r="G55" s="392"/>
      <c r="H55" s="390">
        <f t="shared" si="6"/>
        <v>0</v>
      </c>
      <c r="I55" s="390">
        <v>4.3</v>
      </c>
      <c r="J55" s="391">
        <f t="shared" si="7"/>
        <v>0</v>
      </c>
      <c r="K55" s="388"/>
      <c r="L55" s="491"/>
      <c r="M55" s="385"/>
    </row>
    <row r="56" spans="1:13" s="386" customFormat="1" ht="14.45" customHeight="1" x14ac:dyDescent="0.2">
      <c r="A56" s="387"/>
      <c r="B56" s="388"/>
      <c r="C56" s="389"/>
      <c r="D56" s="388"/>
      <c r="E56" s="388"/>
      <c r="F56" s="392"/>
      <c r="G56" s="392"/>
      <c r="H56" s="390">
        <f t="shared" si="6"/>
        <v>0</v>
      </c>
      <c r="I56" s="390">
        <v>4.3</v>
      </c>
      <c r="J56" s="391">
        <f t="shared" si="7"/>
        <v>0</v>
      </c>
      <c r="K56" s="388"/>
      <c r="L56" s="491"/>
      <c r="M56" s="385"/>
    </row>
    <row r="57" spans="1:13" s="386" customFormat="1" ht="14.45" customHeight="1" x14ac:dyDescent="0.2">
      <c r="A57" s="387"/>
      <c r="B57" s="388"/>
      <c r="C57" s="389"/>
      <c r="D57" s="388"/>
      <c r="E57" s="388"/>
      <c r="F57" s="392"/>
      <c r="G57" s="392"/>
      <c r="H57" s="390">
        <f t="shared" si="6"/>
        <v>0</v>
      </c>
      <c r="I57" s="390">
        <v>4.3</v>
      </c>
      <c r="J57" s="391">
        <f t="shared" si="7"/>
        <v>0</v>
      </c>
      <c r="K57" s="388"/>
      <c r="L57" s="491"/>
      <c r="M57" s="385"/>
    </row>
    <row r="58" spans="1:13" s="386" customFormat="1" ht="14.45" customHeight="1" x14ac:dyDescent="0.2">
      <c r="A58" s="387"/>
      <c r="B58" s="388"/>
      <c r="C58" s="389"/>
      <c r="D58" s="388"/>
      <c r="E58" s="388"/>
      <c r="F58" s="392"/>
      <c r="G58" s="392"/>
      <c r="H58" s="390">
        <f t="shared" si="6"/>
        <v>0</v>
      </c>
      <c r="I58" s="390">
        <v>4.3</v>
      </c>
      <c r="J58" s="391">
        <f t="shared" si="7"/>
        <v>0</v>
      </c>
      <c r="K58" s="388"/>
      <c r="L58" s="491"/>
      <c r="M58" s="385"/>
    </row>
    <row r="59" spans="1:13" s="386" customFormat="1" ht="15.6" customHeight="1" x14ac:dyDescent="0.2">
      <c r="A59" s="387"/>
      <c r="B59" s="388"/>
      <c r="C59" s="389"/>
      <c r="D59" s="388"/>
      <c r="E59" s="388"/>
      <c r="F59" s="392"/>
      <c r="G59" s="392"/>
      <c r="H59" s="390">
        <f t="shared" si="6"/>
        <v>0</v>
      </c>
      <c r="I59" s="390">
        <v>4.3</v>
      </c>
      <c r="J59" s="391">
        <f t="shared" si="7"/>
        <v>0</v>
      </c>
      <c r="K59" s="388"/>
      <c r="L59" s="491"/>
      <c r="M59" s="385"/>
    </row>
    <row r="60" spans="1:13" s="386" customFormat="1" ht="15.6" customHeight="1" x14ac:dyDescent="0.2">
      <c r="A60" s="387"/>
      <c r="B60" s="388"/>
      <c r="C60" s="389"/>
      <c r="D60" s="388"/>
      <c r="E60" s="388"/>
      <c r="F60" s="392"/>
      <c r="G60" s="392"/>
      <c r="H60" s="390">
        <f t="shared" si="6"/>
        <v>0</v>
      </c>
      <c r="I60" s="390">
        <v>4.3</v>
      </c>
      <c r="J60" s="391">
        <f t="shared" si="7"/>
        <v>0</v>
      </c>
      <c r="K60" s="388"/>
      <c r="L60" s="491"/>
      <c r="M60" s="385"/>
    </row>
    <row r="61" spans="1:13" s="386" customFormat="1" ht="14.45" customHeight="1" x14ac:dyDescent="0.2">
      <c r="A61" s="387"/>
      <c r="B61" s="388"/>
      <c r="C61" s="389"/>
      <c r="D61" s="388"/>
      <c r="E61" s="388"/>
      <c r="F61" s="485"/>
      <c r="G61" s="392"/>
      <c r="H61" s="390">
        <f t="shared" si="6"/>
        <v>0</v>
      </c>
      <c r="I61" s="390">
        <v>4.3</v>
      </c>
      <c r="J61" s="391">
        <f t="shared" si="7"/>
        <v>0</v>
      </c>
      <c r="K61" s="383"/>
      <c r="L61" s="492"/>
      <c r="M61" s="385"/>
    </row>
    <row r="62" spans="1:13" s="386" customFormat="1" ht="14.45" customHeight="1" x14ac:dyDescent="0.2">
      <c r="A62" s="387"/>
      <c r="B62" s="388"/>
      <c r="C62" s="389"/>
      <c r="D62" s="388"/>
      <c r="E62" s="388"/>
      <c r="F62" s="486"/>
      <c r="G62" s="392"/>
      <c r="H62" s="390">
        <f t="shared" si="6"/>
        <v>0</v>
      </c>
      <c r="I62" s="390">
        <v>4.3</v>
      </c>
      <c r="J62" s="391">
        <f t="shared" si="7"/>
        <v>0</v>
      </c>
      <c r="K62" s="383"/>
      <c r="L62" s="491"/>
      <c r="M62" s="385"/>
    </row>
    <row r="63" spans="1:13" s="386" customFormat="1" ht="14.45" customHeight="1" x14ac:dyDescent="0.2">
      <c r="A63" s="387"/>
      <c r="B63" s="388"/>
      <c r="C63" s="389"/>
      <c r="D63" s="388"/>
      <c r="E63" s="388"/>
      <c r="F63" s="486"/>
      <c r="G63" s="392"/>
      <c r="H63" s="390">
        <f t="shared" si="6"/>
        <v>0</v>
      </c>
      <c r="I63" s="390">
        <v>4.3</v>
      </c>
      <c r="J63" s="391">
        <f t="shared" si="7"/>
        <v>0</v>
      </c>
      <c r="K63" s="383"/>
      <c r="L63" s="491"/>
      <c r="M63" s="385"/>
    </row>
    <row r="64" spans="1:13" s="386" customFormat="1" ht="14.45" customHeight="1" x14ac:dyDescent="0.2">
      <c r="A64" s="387"/>
      <c r="B64" s="388"/>
      <c r="C64" s="389"/>
      <c r="D64" s="388"/>
      <c r="E64" s="388"/>
      <c r="F64" s="486"/>
      <c r="G64" s="392"/>
      <c r="H64" s="390">
        <f t="shared" si="6"/>
        <v>0</v>
      </c>
      <c r="I64" s="390">
        <v>4.3</v>
      </c>
      <c r="J64" s="391">
        <f t="shared" si="7"/>
        <v>0</v>
      </c>
      <c r="K64" s="383"/>
      <c r="L64" s="491"/>
      <c r="M64" s="385"/>
    </row>
    <row r="65" spans="1:13" s="386" customFormat="1" ht="14.45" customHeight="1" x14ac:dyDescent="0.2">
      <c r="A65" s="387"/>
      <c r="B65" s="388"/>
      <c r="C65" s="389"/>
      <c r="D65" s="388"/>
      <c r="E65" s="388"/>
      <c r="F65" s="486"/>
      <c r="G65" s="392"/>
      <c r="H65" s="390">
        <f t="shared" si="6"/>
        <v>0</v>
      </c>
      <c r="I65" s="390">
        <v>4.3</v>
      </c>
      <c r="J65" s="391">
        <f t="shared" si="7"/>
        <v>0</v>
      </c>
      <c r="K65" s="383"/>
      <c r="L65" s="491"/>
      <c r="M65" s="385"/>
    </row>
    <row r="66" spans="1:13" s="386" customFormat="1" ht="14.45" customHeight="1" x14ac:dyDescent="0.2">
      <c r="A66" s="387"/>
      <c r="B66" s="388"/>
      <c r="C66" s="389"/>
      <c r="D66" s="388"/>
      <c r="E66" s="388"/>
      <c r="F66" s="486"/>
      <c r="G66" s="392"/>
      <c r="H66" s="390">
        <f t="shared" si="6"/>
        <v>0</v>
      </c>
      <c r="I66" s="390">
        <v>4.3</v>
      </c>
      <c r="J66" s="391">
        <f t="shared" si="7"/>
        <v>0</v>
      </c>
      <c r="K66" s="383"/>
      <c r="L66" s="491"/>
      <c r="M66" s="385"/>
    </row>
    <row r="67" spans="1:13" s="386" customFormat="1" ht="14.45" customHeight="1" x14ac:dyDescent="0.2">
      <c r="A67" s="387"/>
      <c r="B67" s="388"/>
      <c r="C67" s="389"/>
      <c r="D67" s="388"/>
      <c r="E67" s="388"/>
      <c r="F67" s="486"/>
      <c r="G67" s="392"/>
      <c r="H67" s="390">
        <f t="shared" si="6"/>
        <v>0</v>
      </c>
      <c r="I67" s="390">
        <v>4.3</v>
      </c>
      <c r="J67" s="391">
        <f t="shared" si="7"/>
        <v>0</v>
      </c>
      <c r="K67" s="383"/>
      <c r="L67" s="491"/>
      <c r="M67" s="385"/>
    </row>
    <row r="68" spans="1:13" s="386" customFormat="1" ht="14.45" customHeight="1" x14ac:dyDescent="0.2">
      <c r="A68" s="387"/>
      <c r="B68" s="388"/>
      <c r="C68" s="389"/>
      <c r="D68" s="388"/>
      <c r="E68" s="388"/>
      <c r="F68" s="486"/>
      <c r="G68" s="392"/>
      <c r="H68" s="390">
        <f t="shared" si="6"/>
        <v>0</v>
      </c>
      <c r="I68" s="390">
        <v>4.3</v>
      </c>
      <c r="J68" s="391">
        <f t="shared" si="7"/>
        <v>0</v>
      </c>
      <c r="K68" s="383"/>
      <c r="L68" s="491"/>
      <c r="M68" s="385"/>
    </row>
    <row r="69" spans="1:13" s="386" customFormat="1" ht="14.45" customHeight="1" x14ac:dyDescent="0.2">
      <c r="A69" s="387"/>
      <c r="B69" s="388"/>
      <c r="C69" s="389"/>
      <c r="D69" s="388"/>
      <c r="E69" s="388"/>
      <c r="F69" s="486"/>
      <c r="G69" s="392"/>
      <c r="H69" s="390">
        <f t="shared" si="6"/>
        <v>0</v>
      </c>
      <c r="I69" s="390">
        <v>4.3</v>
      </c>
      <c r="J69" s="391">
        <f t="shared" si="7"/>
        <v>0</v>
      </c>
      <c r="K69" s="383"/>
      <c r="L69" s="491"/>
      <c r="M69" s="385"/>
    </row>
    <row r="70" spans="1:13" s="386" customFormat="1" ht="14.45" customHeight="1" x14ac:dyDescent="0.2">
      <c r="A70" s="387"/>
      <c r="B70" s="388"/>
      <c r="C70" s="389"/>
      <c r="D70" s="388"/>
      <c r="E70" s="388"/>
      <c r="F70" s="486"/>
      <c r="G70" s="392"/>
      <c r="H70" s="390">
        <f t="shared" si="6"/>
        <v>0</v>
      </c>
      <c r="I70" s="390">
        <v>4.3</v>
      </c>
      <c r="J70" s="391">
        <f t="shared" si="7"/>
        <v>0</v>
      </c>
      <c r="K70" s="383"/>
      <c r="L70" s="491"/>
      <c r="M70" s="385"/>
    </row>
    <row r="71" spans="1:13" s="386" customFormat="1" ht="14.45" customHeight="1" x14ac:dyDescent="0.2">
      <c r="A71" s="387"/>
      <c r="B71" s="388"/>
      <c r="C71" s="389"/>
      <c r="D71" s="388"/>
      <c r="E71" s="388"/>
      <c r="F71" s="486"/>
      <c r="G71" s="392"/>
      <c r="H71" s="390">
        <f t="shared" si="6"/>
        <v>0</v>
      </c>
      <c r="I71" s="390">
        <v>4.3</v>
      </c>
      <c r="J71" s="391">
        <f t="shared" si="7"/>
        <v>0</v>
      </c>
      <c r="K71" s="383"/>
      <c r="L71" s="491"/>
      <c r="M71" s="385"/>
    </row>
    <row r="72" spans="1:13" s="386" customFormat="1" ht="14.45" customHeight="1" x14ac:dyDescent="0.2">
      <c r="A72" s="387"/>
      <c r="B72" s="388"/>
      <c r="C72" s="389"/>
      <c r="D72" s="388"/>
      <c r="E72" s="388"/>
      <c r="F72" s="486"/>
      <c r="G72" s="392"/>
      <c r="H72" s="390">
        <f t="shared" si="6"/>
        <v>0</v>
      </c>
      <c r="I72" s="390">
        <v>4.3</v>
      </c>
      <c r="J72" s="391">
        <f t="shared" si="7"/>
        <v>0</v>
      </c>
      <c r="K72" s="383"/>
      <c r="L72" s="491"/>
      <c r="M72" s="385"/>
    </row>
    <row r="73" spans="1:13" s="386" customFormat="1" ht="14.45" customHeight="1" x14ac:dyDescent="0.2">
      <c r="A73" s="387"/>
      <c r="B73" s="388"/>
      <c r="C73" s="389"/>
      <c r="D73" s="388"/>
      <c r="E73" s="388"/>
      <c r="F73" s="486"/>
      <c r="G73" s="392"/>
      <c r="H73" s="390">
        <f t="shared" si="6"/>
        <v>0</v>
      </c>
      <c r="I73" s="390">
        <v>4.3</v>
      </c>
      <c r="J73" s="391">
        <f t="shared" si="7"/>
        <v>0</v>
      </c>
      <c r="K73" s="383"/>
      <c r="L73" s="491"/>
      <c r="M73" s="385"/>
    </row>
    <row r="74" spans="1:13" s="386" customFormat="1" ht="14.45" customHeight="1" x14ac:dyDescent="0.2">
      <c r="A74" s="387"/>
      <c r="B74" s="388"/>
      <c r="C74" s="389"/>
      <c r="D74" s="388"/>
      <c r="E74" s="388"/>
      <c r="F74" s="486"/>
      <c r="G74" s="392"/>
      <c r="H74" s="390">
        <f t="shared" si="6"/>
        <v>0</v>
      </c>
      <c r="I74" s="390">
        <v>4.3</v>
      </c>
      <c r="J74" s="391">
        <f t="shared" si="7"/>
        <v>0</v>
      </c>
      <c r="K74" s="383"/>
      <c r="L74" s="491"/>
      <c r="M74" s="385"/>
    </row>
    <row r="75" spans="1:13" s="386" customFormat="1" ht="14.45" customHeight="1" x14ac:dyDescent="0.2">
      <c r="A75" s="387"/>
      <c r="B75" s="388"/>
      <c r="C75" s="389"/>
      <c r="D75" s="388"/>
      <c r="E75" s="388"/>
      <c r="F75" s="486"/>
      <c r="G75" s="392"/>
      <c r="H75" s="390">
        <f t="shared" si="6"/>
        <v>0</v>
      </c>
      <c r="I75" s="390">
        <v>4.3</v>
      </c>
      <c r="J75" s="391">
        <f t="shared" si="7"/>
        <v>0</v>
      </c>
      <c r="K75" s="383"/>
      <c r="L75" s="491"/>
      <c r="M75" s="385"/>
    </row>
    <row r="76" spans="1:13" s="386" customFormat="1" ht="14.45" customHeight="1" x14ac:dyDescent="0.2">
      <c r="A76" s="387"/>
      <c r="B76" s="388"/>
      <c r="C76" s="389"/>
      <c r="D76" s="388"/>
      <c r="E76" s="388"/>
      <c r="F76" s="486"/>
      <c r="G76" s="392"/>
      <c r="H76" s="390">
        <f t="shared" si="6"/>
        <v>0</v>
      </c>
      <c r="I76" s="390">
        <v>4.3</v>
      </c>
      <c r="J76" s="391">
        <f t="shared" si="7"/>
        <v>0</v>
      </c>
      <c r="K76" s="383"/>
      <c r="L76" s="491"/>
      <c r="M76" s="385"/>
    </row>
    <row r="77" spans="1:13" s="386" customFormat="1" ht="14.45" customHeight="1" x14ac:dyDescent="0.2">
      <c r="A77" s="387"/>
      <c r="B77" s="388"/>
      <c r="C77" s="389"/>
      <c r="D77" s="388"/>
      <c r="E77" s="388"/>
      <c r="F77" s="486"/>
      <c r="G77" s="392"/>
      <c r="H77" s="390">
        <f t="shared" si="6"/>
        <v>0</v>
      </c>
      <c r="I77" s="390">
        <v>4.3</v>
      </c>
      <c r="J77" s="391">
        <f t="shared" si="7"/>
        <v>0</v>
      </c>
      <c r="K77" s="383"/>
      <c r="L77" s="491"/>
      <c r="M77" s="385"/>
    </row>
    <row r="78" spans="1:13" s="386" customFormat="1" ht="14.45" customHeight="1" x14ac:dyDescent="0.2">
      <c r="A78" s="387"/>
      <c r="B78" s="388"/>
      <c r="C78" s="389"/>
      <c r="D78" s="388"/>
      <c r="E78" s="388"/>
      <c r="F78" s="486"/>
      <c r="G78" s="392"/>
      <c r="H78" s="390">
        <f t="shared" si="6"/>
        <v>0</v>
      </c>
      <c r="I78" s="390">
        <v>4.3</v>
      </c>
      <c r="J78" s="391">
        <f t="shared" si="7"/>
        <v>0</v>
      </c>
      <c r="K78" s="383"/>
      <c r="L78" s="491"/>
      <c r="M78" s="385"/>
    </row>
    <row r="79" spans="1:13" s="386" customFormat="1" ht="14.45" customHeight="1" x14ac:dyDescent="0.2">
      <c r="A79" s="387"/>
      <c r="B79" s="388"/>
      <c r="C79" s="389"/>
      <c r="D79" s="388"/>
      <c r="E79" s="388"/>
      <c r="F79" s="486"/>
      <c r="G79" s="392"/>
      <c r="H79" s="390">
        <f t="shared" si="6"/>
        <v>0</v>
      </c>
      <c r="I79" s="390">
        <v>4.3</v>
      </c>
      <c r="J79" s="391">
        <f t="shared" si="7"/>
        <v>0</v>
      </c>
      <c r="K79" s="383"/>
      <c r="L79" s="491"/>
      <c r="M79" s="385"/>
    </row>
    <row r="80" spans="1:13" s="386" customFormat="1" ht="14.45" customHeight="1" x14ac:dyDescent="0.2">
      <c r="A80" s="387"/>
      <c r="B80" s="388"/>
      <c r="C80" s="389"/>
      <c r="D80" s="388"/>
      <c r="E80" s="388"/>
      <c r="F80" s="486"/>
      <c r="G80" s="392"/>
      <c r="H80" s="390">
        <f t="shared" si="6"/>
        <v>0</v>
      </c>
      <c r="I80" s="390">
        <v>4.3</v>
      </c>
      <c r="J80" s="391">
        <f t="shared" si="7"/>
        <v>0</v>
      </c>
      <c r="K80" s="383"/>
      <c r="L80" s="491"/>
      <c r="M80" s="385"/>
    </row>
    <row r="81" spans="1:13" s="386" customFormat="1" ht="14.45" customHeight="1" x14ac:dyDescent="0.2">
      <c r="A81" s="387"/>
      <c r="B81" s="388"/>
      <c r="C81" s="389"/>
      <c r="D81" s="388"/>
      <c r="E81" s="388"/>
      <c r="F81" s="486"/>
      <c r="G81" s="392"/>
      <c r="H81" s="390">
        <f t="shared" si="6"/>
        <v>0</v>
      </c>
      <c r="I81" s="390">
        <v>4.3</v>
      </c>
      <c r="J81" s="391">
        <f t="shared" si="7"/>
        <v>0</v>
      </c>
      <c r="K81" s="383"/>
      <c r="L81" s="491"/>
      <c r="M81" s="385"/>
    </row>
    <row r="82" spans="1:13" s="386" customFormat="1" ht="14.45" customHeight="1" x14ac:dyDescent="0.2">
      <c r="A82" s="387"/>
      <c r="B82" s="388"/>
      <c r="C82" s="389"/>
      <c r="D82" s="388"/>
      <c r="E82" s="388"/>
      <c r="F82" s="486"/>
      <c r="G82" s="392"/>
      <c r="H82" s="390">
        <f t="shared" si="6"/>
        <v>0</v>
      </c>
      <c r="I82" s="390">
        <v>4.3</v>
      </c>
      <c r="J82" s="391">
        <f t="shared" si="7"/>
        <v>0</v>
      </c>
      <c r="K82" s="383"/>
      <c r="L82" s="491"/>
      <c r="M82" s="385"/>
    </row>
    <row r="83" spans="1:13" s="386" customFormat="1" ht="14.45" customHeight="1" x14ac:dyDescent="0.2">
      <c r="A83" s="387"/>
      <c r="B83" s="388"/>
      <c r="C83" s="389"/>
      <c r="D83" s="388"/>
      <c r="E83" s="388"/>
      <c r="F83" s="486"/>
      <c r="G83" s="392"/>
      <c r="H83" s="390">
        <f t="shared" si="6"/>
        <v>0</v>
      </c>
      <c r="I83" s="390">
        <v>4.3</v>
      </c>
      <c r="J83" s="391">
        <f t="shared" si="7"/>
        <v>0</v>
      </c>
      <c r="K83" s="383"/>
      <c r="L83" s="491"/>
      <c r="M83" s="385"/>
    </row>
    <row r="84" spans="1:13" s="386" customFormat="1" ht="14.45" customHeight="1" x14ac:dyDescent="0.2">
      <c r="A84" s="387"/>
      <c r="B84" s="388"/>
      <c r="C84" s="389"/>
      <c r="D84" s="388"/>
      <c r="E84" s="388"/>
      <c r="F84" s="486"/>
      <c r="G84" s="392"/>
      <c r="H84" s="390">
        <f t="shared" si="6"/>
        <v>0</v>
      </c>
      <c r="I84" s="390">
        <v>4.3</v>
      </c>
      <c r="J84" s="391">
        <f t="shared" si="7"/>
        <v>0</v>
      </c>
      <c r="K84" s="383"/>
      <c r="L84" s="491"/>
      <c r="M84" s="385"/>
    </row>
    <row r="85" spans="1:13" s="386" customFormat="1" ht="15.6" customHeight="1" x14ac:dyDescent="0.2">
      <c r="A85" s="387"/>
      <c r="B85" s="388"/>
      <c r="C85" s="389"/>
      <c r="D85" s="388"/>
      <c r="E85" s="388"/>
      <c r="F85" s="486"/>
      <c r="G85" s="392"/>
      <c r="H85" s="390">
        <f t="shared" si="6"/>
        <v>0</v>
      </c>
      <c r="I85" s="390">
        <v>4.3</v>
      </c>
      <c r="J85" s="391">
        <f t="shared" si="7"/>
        <v>0</v>
      </c>
      <c r="K85" s="383"/>
      <c r="L85" s="491"/>
      <c r="M85" s="385"/>
    </row>
    <row r="86" spans="1:13" s="386" customFormat="1" ht="15.6" customHeight="1" x14ac:dyDescent="0.2">
      <c r="A86" s="387"/>
      <c r="B86" s="388"/>
      <c r="C86" s="389"/>
      <c r="D86" s="388"/>
      <c r="E86" s="388"/>
      <c r="F86" s="486"/>
      <c r="G86" s="392"/>
      <c r="H86" s="390">
        <f t="shared" si="6"/>
        <v>0</v>
      </c>
      <c r="I86" s="390">
        <v>4.3</v>
      </c>
      <c r="J86" s="391">
        <f t="shared" si="7"/>
        <v>0</v>
      </c>
      <c r="K86" s="383"/>
      <c r="L86" s="491"/>
      <c r="M86" s="385"/>
    </row>
    <row r="87" spans="1:13" s="386" customFormat="1" ht="14.45" customHeight="1" x14ac:dyDescent="0.2">
      <c r="A87" s="387"/>
      <c r="B87" s="388"/>
      <c r="C87" s="389"/>
      <c r="D87" s="388"/>
      <c r="E87" s="388"/>
      <c r="F87" s="486"/>
      <c r="G87" s="392"/>
      <c r="H87" s="390">
        <f t="shared" si="6"/>
        <v>0</v>
      </c>
      <c r="I87" s="390">
        <v>4.3</v>
      </c>
      <c r="J87" s="391">
        <f t="shared" si="7"/>
        <v>0</v>
      </c>
      <c r="K87" s="383"/>
      <c r="L87" s="491"/>
      <c r="M87" s="385"/>
    </row>
    <row r="88" spans="1:13" s="386" customFormat="1" ht="14.45" customHeight="1" x14ac:dyDescent="0.2">
      <c r="A88" s="387"/>
      <c r="B88" s="388"/>
      <c r="C88" s="389"/>
      <c r="D88" s="388"/>
      <c r="E88" s="388"/>
      <c r="F88" s="486"/>
      <c r="G88" s="392"/>
      <c r="H88" s="390">
        <f t="shared" si="6"/>
        <v>0</v>
      </c>
      <c r="I88" s="390">
        <v>4.3</v>
      </c>
      <c r="J88" s="391">
        <f t="shared" si="7"/>
        <v>0</v>
      </c>
      <c r="K88" s="383"/>
      <c r="L88" s="491"/>
      <c r="M88" s="385"/>
    </row>
    <row r="89" spans="1:13" s="386" customFormat="1" ht="14.45" customHeight="1" x14ac:dyDescent="0.2">
      <c r="A89" s="387"/>
      <c r="B89" s="388"/>
      <c r="C89" s="389"/>
      <c r="D89" s="388"/>
      <c r="E89" s="388"/>
      <c r="F89" s="486"/>
      <c r="G89" s="392"/>
      <c r="H89" s="390">
        <f t="shared" si="6"/>
        <v>0</v>
      </c>
      <c r="I89" s="390">
        <v>4.3</v>
      </c>
      <c r="J89" s="391">
        <f t="shared" si="7"/>
        <v>0</v>
      </c>
      <c r="K89" s="383"/>
      <c r="L89" s="491"/>
      <c r="M89" s="385"/>
    </row>
    <row r="90" spans="1:13" s="386" customFormat="1" ht="14.45" customHeight="1" x14ac:dyDescent="0.2">
      <c r="A90" s="387"/>
      <c r="B90" s="388"/>
      <c r="C90" s="389"/>
      <c r="D90" s="388"/>
      <c r="E90" s="388"/>
      <c r="F90" s="486"/>
      <c r="G90" s="392"/>
      <c r="H90" s="390">
        <f t="shared" si="6"/>
        <v>0</v>
      </c>
      <c r="I90" s="390">
        <v>4.3</v>
      </c>
      <c r="J90" s="391">
        <f t="shared" si="7"/>
        <v>0</v>
      </c>
      <c r="K90" s="383"/>
      <c r="L90" s="491"/>
      <c r="M90" s="385"/>
    </row>
    <row r="91" spans="1:13" s="386" customFormat="1" ht="14.45" customHeight="1" x14ac:dyDescent="0.2">
      <c r="A91" s="387"/>
      <c r="B91" s="388"/>
      <c r="C91" s="389"/>
      <c r="D91" s="388"/>
      <c r="E91" s="388"/>
      <c r="F91" s="486"/>
      <c r="G91" s="392"/>
      <c r="H91" s="390">
        <f t="shared" si="6"/>
        <v>0</v>
      </c>
      <c r="I91" s="390">
        <v>4.3</v>
      </c>
      <c r="J91" s="391">
        <f t="shared" si="7"/>
        <v>0</v>
      </c>
      <c r="K91" s="383"/>
      <c r="L91" s="491"/>
      <c r="M91" s="385"/>
    </row>
    <row r="92" spans="1:13" s="386" customFormat="1" ht="15.6" customHeight="1" x14ac:dyDescent="0.2">
      <c r="A92" s="387"/>
      <c r="B92" s="388"/>
      <c r="C92" s="389"/>
      <c r="D92" s="388"/>
      <c r="E92" s="388"/>
      <c r="F92" s="486"/>
      <c r="G92" s="392"/>
      <c r="H92" s="390">
        <f t="shared" si="6"/>
        <v>0</v>
      </c>
      <c r="I92" s="390">
        <v>4.3</v>
      </c>
      <c r="J92" s="391">
        <f t="shared" si="7"/>
        <v>0</v>
      </c>
      <c r="K92" s="383"/>
      <c r="L92" s="491"/>
      <c r="M92" s="385"/>
    </row>
    <row r="93" spans="1:13" s="386" customFormat="1" ht="15.6" customHeight="1" x14ac:dyDescent="0.2">
      <c r="A93" s="387"/>
      <c r="B93" s="388"/>
      <c r="C93" s="389"/>
      <c r="D93" s="388"/>
      <c r="E93" s="388"/>
      <c r="F93" s="486"/>
      <c r="G93" s="392"/>
      <c r="H93" s="390">
        <f t="shared" si="6"/>
        <v>0</v>
      </c>
      <c r="I93" s="390">
        <v>4.3</v>
      </c>
      <c r="J93" s="391">
        <f t="shared" si="7"/>
        <v>0</v>
      </c>
      <c r="K93" s="383"/>
      <c r="L93" s="491"/>
      <c r="M93" s="385"/>
    </row>
    <row r="94" spans="1:13" s="386" customFormat="1" ht="14.45" customHeight="1" x14ac:dyDescent="0.2">
      <c r="A94" s="387"/>
      <c r="B94" s="388"/>
      <c r="C94" s="389"/>
      <c r="D94" s="388"/>
      <c r="E94" s="388"/>
      <c r="F94" s="486"/>
      <c r="G94" s="392"/>
      <c r="H94" s="390">
        <f t="shared" si="6"/>
        <v>0</v>
      </c>
      <c r="I94" s="390">
        <v>4.3</v>
      </c>
      <c r="J94" s="391">
        <f t="shared" si="7"/>
        <v>0</v>
      </c>
      <c r="K94" s="383"/>
      <c r="L94" s="491"/>
      <c r="M94" s="385"/>
    </row>
    <row r="95" spans="1:13" s="386" customFormat="1" ht="14.45" customHeight="1" x14ac:dyDescent="0.2">
      <c r="A95" s="387"/>
      <c r="B95" s="388"/>
      <c r="C95" s="389"/>
      <c r="D95" s="388"/>
      <c r="E95" s="388"/>
      <c r="F95" s="486"/>
      <c r="G95" s="392"/>
      <c r="H95" s="390">
        <f t="shared" si="6"/>
        <v>0</v>
      </c>
      <c r="I95" s="390">
        <v>4.3</v>
      </c>
      <c r="J95" s="391">
        <f t="shared" si="7"/>
        <v>0</v>
      </c>
      <c r="K95" s="383"/>
      <c r="L95" s="491"/>
      <c r="M95" s="385"/>
    </row>
    <row r="96" spans="1:13" s="386" customFormat="1" ht="14.45" customHeight="1" x14ac:dyDescent="0.2">
      <c r="A96" s="387"/>
      <c r="B96" s="388"/>
      <c r="C96" s="389"/>
      <c r="D96" s="388"/>
      <c r="E96" s="388"/>
      <c r="F96" s="486"/>
      <c r="G96" s="392"/>
      <c r="H96" s="390">
        <f t="shared" si="6"/>
        <v>0</v>
      </c>
      <c r="I96" s="390">
        <v>4.3</v>
      </c>
      <c r="J96" s="391">
        <f t="shared" si="7"/>
        <v>0</v>
      </c>
      <c r="K96" s="383"/>
      <c r="L96" s="491"/>
      <c r="M96" s="385"/>
    </row>
    <row r="97" spans="1:13" s="386" customFormat="1" ht="14.45" customHeight="1" x14ac:dyDescent="0.2">
      <c r="A97" s="387"/>
      <c r="B97" s="388"/>
      <c r="C97" s="389"/>
      <c r="D97" s="388"/>
      <c r="E97" s="388"/>
      <c r="F97" s="486"/>
      <c r="G97" s="392"/>
      <c r="H97" s="390">
        <f t="shared" si="6"/>
        <v>0</v>
      </c>
      <c r="I97" s="390">
        <v>4.3</v>
      </c>
      <c r="J97" s="391">
        <f t="shared" si="7"/>
        <v>0</v>
      </c>
      <c r="K97" s="383"/>
      <c r="L97" s="491"/>
      <c r="M97" s="385"/>
    </row>
    <row r="98" spans="1:13" s="386" customFormat="1" ht="14.45" customHeight="1" x14ac:dyDescent="0.2">
      <c r="A98" s="387"/>
      <c r="B98" s="388"/>
      <c r="C98" s="389"/>
      <c r="D98" s="388"/>
      <c r="E98" s="388"/>
      <c r="F98" s="486"/>
      <c r="G98" s="392"/>
      <c r="H98" s="390">
        <f t="shared" si="6"/>
        <v>0</v>
      </c>
      <c r="I98" s="390">
        <v>4.3</v>
      </c>
      <c r="J98" s="391">
        <f t="shared" si="7"/>
        <v>0</v>
      </c>
      <c r="K98" s="383"/>
      <c r="L98" s="491"/>
      <c r="M98" s="385"/>
    </row>
    <row r="99" spans="1:13" s="386" customFormat="1" ht="14.45" customHeight="1" x14ac:dyDescent="0.2">
      <c r="A99" s="387"/>
      <c r="B99" s="388"/>
      <c r="C99" s="389"/>
      <c r="D99" s="388"/>
      <c r="E99" s="388"/>
      <c r="F99" s="486"/>
      <c r="G99" s="392"/>
      <c r="H99" s="390">
        <f t="shared" si="6"/>
        <v>0</v>
      </c>
      <c r="I99" s="390">
        <v>4.3</v>
      </c>
      <c r="J99" s="391">
        <f t="shared" si="7"/>
        <v>0</v>
      </c>
      <c r="K99" s="383"/>
      <c r="L99" s="491"/>
      <c r="M99" s="385"/>
    </row>
    <row r="100" spans="1:13" s="386" customFormat="1" ht="14.45" customHeight="1" x14ac:dyDescent="0.2">
      <c r="A100" s="387"/>
      <c r="B100" s="388"/>
      <c r="C100" s="389"/>
      <c r="D100" s="388"/>
      <c r="E100" s="388"/>
      <c r="F100" s="486"/>
      <c r="G100" s="392"/>
      <c r="H100" s="390">
        <f t="shared" ref="H100:H105" si="8">F100*G100</f>
        <v>0</v>
      </c>
      <c r="I100" s="390">
        <v>4.3</v>
      </c>
      <c r="J100" s="391">
        <f t="shared" ref="J100:J163" si="9">H100/I100</f>
        <v>0</v>
      </c>
      <c r="K100" s="383"/>
      <c r="L100" s="491"/>
      <c r="M100" s="385"/>
    </row>
    <row r="101" spans="1:13" s="386" customFormat="1" ht="14.45" customHeight="1" x14ac:dyDescent="0.2">
      <c r="A101" s="387"/>
      <c r="B101" s="388"/>
      <c r="C101" s="389"/>
      <c r="D101" s="388"/>
      <c r="E101" s="388"/>
      <c r="F101" s="392"/>
      <c r="G101" s="392"/>
      <c r="H101" s="390">
        <f t="shared" si="8"/>
        <v>0</v>
      </c>
      <c r="I101" s="390">
        <v>4.3</v>
      </c>
      <c r="J101" s="391">
        <f t="shared" si="9"/>
        <v>0</v>
      </c>
      <c r="K101" s="383"/>
      <c r="L101" s="492"/>
      <c r="M101" s="385"/>
    </row>
    <row r="102" spans="1:13" s="386" customFormat="1" ht="14.45" customHeight="1" x14ac:dyDescent="0.2">
      <c r="A102" s="387"/>
      <c r="B102" s="388"/>
      <c r="C102" s="389"/>
      <c r="D102" s="388"/>
      <c r="E102" s="388"/>
      <c r="F102" s="392"/>
      <c r="G102" s="392"/>
      <c r="H102" s="390">
        <f t="shared" si="8"/>
        <v>0</v>
      </c>
      <c r="I102" s="390">
        <v>4.3</v>
      </c>
      <c r="J102" s="391">
        <f t="shared" si="9"/>
        <v>0</v>
      </c>
      <c r="K102" s="383"/>
      <c r="L102" s="492"/>
      <c r="M102" s="385"/>
    </row>
    <row r="103" spans="1:13" s="386" customFormat="1" ht="14.45" customHeight="1" x14ac:dyDescent="0.2">
      <c r="A103" s="387"/>
      <c r="B103" s="388"/>
      <c r="C103" s="389"/>
      <c r="D103" s="487"/>
      <c r="E103" s="388"/>
      <c r="F103" s="392"/>
      <c r="G103" s="390"/>
      <c r="H103" s="390">
        <f t="shared" si="8"/>
        <v>0</v>
      </c>
      <c r="I103" s="390">
        <v>4.3</v>
      </c>
      <c r="J103" s="391">
        <f t="shared" si="9"/>
        <v>0</v>
      </c>
      <c r="K103" s="392"/>
      <c r="L103" s="492"/>
      <c r="M103" s="385"/>
    </row>
    <row r="104" spans="1:13" s="386" customFormat="1" ht="14.45" customHeight="1" x14ac:dyDescent="0.2">
      <c r="A104" s="387"/>
      <c r="B104" s="388"/>
      <c r="C104" s="389"/>
      <c r="D104" s="487"/>
      <c r="E104" s="388"/>
      <c r="F104" s="392"/>
      <c r="G104" s="390"/>
      <c r="H104" s="390">
        <f t="shared" si="8"/>
        <v>0</v>
      </c>
      <c r="I104" s="390">
        <v>4.3</v>
      </c>
      <c r="J104" s="391">
        <f t="shared" si="9"/>
        <v>0</v>
      </c>
      <c r="K104" s="383"/>
      <c r="L104" s="492"/>
      <c r="M104" s="385"/>
    </row>
    <row r="105" spans="1:13" s="386" customFormat="1" ht="14.45" customHeight="1" x14ac:dyDescent="0.2">
      <c r="A105" s="387"/>
      <c r="B105" s="388"/>
      <c r="C105" s="389"/>
      <c r="D105" s="487"/>
      <c r="E105" s="388"/>
      <c r="F105" s="392"/>
      <c r="G105" s="390"/>
      <c r="H105" s="390">
        <f t="shared" si="8"/>
        <v>0</v>
      </c>
      <c r="I105" s="390">
        <v>4.3</v>
      </c>
      <c r="J105" s="391">
        <f t="shared" si="9"/>
        <v>0</v>
      </c>
      <c r="K105" s="383"/>
      <c r="L105" s="492"/>
      <c r="M105" s="385"/>
    </row>
    <row r="106" spans="1:13" s="386" customFormat="1" ht="14.45" customHeight="1" x14ac:dyDescent="0.25">
      <c r="A106" s="394"/>
      <c r="B106" s="388"/>
      <c r="C106" s="490"/>
      <c r="D106" s="313"/>
      <c r="E106" s="395"/>
      <c r="F106" s="395"/>
      <c r="G106" s="396"/>
      <c r="H106" s="390">
        <f>G106</f>
        <v>0</v>
      </c>
      <c r="I106" s="390">
        <v>4.3</v>
      </c>
      <c r="J106" s="391">
        <f t="shared" si="9"/>
        <v>0</v>
      </c>
      <c r="K106" s="383"/>
      <c r="L106" s="492"/>
      <c r="M106" s="385"/>
    </row>
    <row r="107" spans="1:13" s="386" customFormat="1" ht="14.45" customHeight="1" x14ac:dyDescent="0.25">
      <c r="A107" s="397"/>
      <c r="B107" s="388"/>
      <c r="C107" s="398"/>
      <c r="D107" s="487"/>
      <c r="E107" s="395"/>
      <c r="F107" s="395"/>
      <c r="G107" s="396"/>
      <c r="H107" s="390">
        <f>G107</f>
        <v>0</v>
      </c>
      <c r="I107" s="390">
        <v>4.3</v>
      </c>
      <c r="J107" s="391">
        <f t="shared" si="9"/>
        <v>0</v>
      </c>
      <c r="K107" s="383"/>
      <c r="L107" s="492"/>
      <c r="M107" s="385"/>
    </row>
    <row r="108" spans="1:13" s="386" customFormat="1" ht="14.45" customHeight="1" x14ac:dyDescent="0.2">
      <c r="A108" s="387"/>
      <c r="B108" s="388"/>
      <c r="C108" s="389"/>
      <c r="D108" s="388"/>
      <c r="E108" s="388"/>
      <c r="F108" s="392"/>
      <c r="G108" s="390"/>
      <c r="H108" s="390">
        <f>F108*G108</f>
        <v>0</v>
      </c>
      <c r="I108" s="390">
        <v>4.3</v>
      </c>
      <c r="J108" s="391">
        <f t="shared" si="9"/>
        <v>0</v>
      </c>
      <c r="K108" s="383"/>
      <c r="L108" s="492"/>
      <c r="M108" s="385"/>
    </row>
    <row r="109" spans="1:13" s="386" customFormat="1" ht="14.45" customHeight="1" x14ac:dyDescent="0.2">
      <c r="A109" s="387"/>
      <c r="B109" s="388"/>
      <c r="C109" s="389"/>
      <c r="D109" s="388"/>
      <c r="E109" s="399"/>
      <c r="F109" s="392"/>
      <c r="G109" s="390"/>
      <c r="H109" s="390">
        <f t="shared" ref="H109:H164" si="10">F109*G109</f>
        <v>0</v>
      </c>
      <c r="I109" s="390">
        <v>4.3</v>
      </c>
      <c r="J109" s="391">
        <f t="shared" si="9"/>
        <v>0</v>
      </c>
      <c r="K109" s="383"/>
      <c r="L109" s="492"/>
      <c r="M109" s="385"/>
    </row>
    <row r="110" spans="1:13" ht="12.6" customHeight="1" x14ac:dyDescent="0.25">
      <c r="A110" s="400"/>
      <c r="B110" s="401"/>
      <c r="C110" s="402"/>
      <c r="D110" s="401"/>
      <c r="E110" s="403"/>
      <c r="F110" s="404"/>
      <c r="G110" s="405"/>
      <c r="H110" s="405">
        <f t="shared" si="10"/>
        <v>0</v>
      </c>
      <c r="I110" s="390">
        <v>4.3</v>
      </c>
      <c r="J110" s="391">
        <f t="shared" si="9"/>
        <v>0</v>
      </c>
      <c r="K110" s="406"/>
      <c r="L110" s="493"/>
      <c r="M110" s="408"/>
    </row>
    <row r="111" spans="1:13" ht="12.6" customHeight="1" x14ac:dyDescent="0.25">
      <c r="A111" s="400"/>
      <c r="B111" s="401"/>
      <c r="C111" s="402"/>
      <c r="D111" s="401"/>
      <c r="E111" s="403"/>
      <c r="F111" s="404"/>
      <c r="G111" s="405"/>
      <c r="H111" s="405">
        <f t="shared" si="10"/>
        <v>0</v>
      </c>
      <c r="I111" s="390">
        <v>4.3</v>
      </c>
      <c r="J111" s="391">
        <f t="shared" si="9"/>
        <v>0</v>
      </c>
      <c r="K111" s="406"/>
      <c r="L111" s="493"/>
      <c r="M111" s="408"/>
    </row>
    <row r="112" spans="1:13" ht="12.6" customHeight="1" x14ac:dyDescent="0.25">
      <c r="A112" s="400"/>
      <c r="B112" s="401"/>
      <c r="C112" s="402"/>
      <c r="D112" s="401"/>
      <c r="E112" s="488"/>
      <c r="F112" s="404"/>
      <c r="G112" s="405"/>
      <c r="H112" s="405">
        <f t="shared" si="10"/>
        <v>0</v>
      </c>
      <c r="I112" s="390">
        <v>4.3</v>
      </c>
      <c r="J112" s="391">
        <f t="shared" si="9"/>
        <v>0</v>
      </c>
      <c r="K112" s="406"/>
      <c r="L112" s="493"/>
      <c r="M112" s="408"/>
    </row>
    <row r="113" spans="1:13" ht="12.6" customHeight="1" x14ac:dyDescent="0.25">
      <c r="A113" s="400"/>
      <c r="B113" s="401"/>
      <c r="C113" s="402"/>
      <c r="D113" s="401"/>
      <c r="E113" s="489"/>
      <c r="F113" s="404"/>
      <c r="G113" s="405"/>
      <c r="H113" s="405">
        <f t="shared" si="10"/>
        <v>0</v>
      </c>
      <c r="I113" s="390">
        <v>4.3</v>
      </c>
      <c r="J113" s="391">
        <f t="shared" si="9"/>
        <v>0</v>
      </c>
      <c r="K113" s="406"/>
      <c r="L113" s="493"/>
      <c r="M113" s="408"/>
    </row>
    <row r="114" spans="1:13" ht="12.6" customHeight="1" x14ac:dyDescent="0.25">
      <c r="A114" s="400"/>
      <c r="B114" s="401"/>
      <c r="C114" s="402"/>
      <c r="D114" s="401"/>
      <c r="E114" s="403"/>
      <c r="F114" s="404"/>
      <c r="G114" s="405"/>
      <c r="H114" s="405">
        <f t="shared" si="10"/>
        <v>0</v>
      </c>
      <c r="I114" s="390">
        <v>4.3</v>
      </c>
      <c r="J114" s="391">
        <f t="shared" si="9"/>
        <v>0</v>
      </c>
      <c r="K114" s="406"/>
      <c r="L114" s="493"/>
      <c r="M114" s="408"/>
    </row>
    <row r="115" spans="1:13" ht="12.6" customHeight="1" x14ac:dyDescent="0.25">
      <c r="A115" s="400"/>
      <c r="B115" s="401"/>
      <c r="C115" s="402"/>
      <c r="D115" s="401"/>
      <c r="E115" s="403"/>
      <c r="F115" s="404"/>
      <c r="G115" s="405"/>
      <c r="H115" s="405">
        <f t="shared" si="10"/>
        <v>0</v>
      </c>
      <c r="I115" s="390">
        <v>4.3</v>
      </c>
      <c r="J115" s="391">
        <f t="shared" si="9"/>
        <v>0</v>
      </c>
      <c r="K115" s="406"/>
      <c r="L115" s="493"/>
      <c r="M115" s="408"/>
    </row>
    <row r="116" spans="1:13" ht="12.6" customHeight="1" x14ac:dyDescent="0.25">
      <c r="A116" s="400"/>
      <c r="B116" s="401"/>
      <c r="C116" s="402"/>
      <c r="D116" s="401"/>
      <c r="E116" s="403"/>
      <c r="F116" s="404"/>
      <c r="G116" s="405"/>
      <c r="H116" s="405">
        <f t="shared" si="10"/>
        <v>0</v>
      </c>
      <c r="I116" s="390">
        <v>4.3</v>
      </c>
      <c r="J116" s="391">
        <f t="shared" si="9"/>
        <v>0</v>
      </c>
      <c r="K116" s="406"/>
      <c r="L116" s="493"/>
      <c r="M116" s="408"/>
    </row>
    <row r="117" spans="1:13" ht="12.6" customHeight="1" x14ac:dyDescent="0.25">
      <c r="A117" s="400"/>
      <c r="B117" s="401"/>
      <c r="C117" s="402"/>
      <c r="D117" s="401"/>
      <c r="E117" s="403"/>
      <c r="F117" s="404"/>
      <c r="G117" s="405"/>
      <c r="H117" s="405">
        <f t="shared" si="10"/>
        <v>0</v>
      </c>
      <c r="I117" s="390">
        <v>4.3</v>
      </c>
      <c r="J117" s="391">
        <f t="shared" si="9"/>
        <v>0</v>
      </c>
      <c r="K117" s="406"/>
      <c r="L117" s="493"/>
      <c r="M117" s="408"/>
    </row>
    <row r="118" spans="1:13" ht="12.6" customHeight="1" x14ac:dyDescent="0.25">
      <c r="A118" s="400"/>
      <c r="B118" s="401"/>
      <c r="C118" s="402"/>
      <c r="D118" s="401"/>
      <c r="E118" s="403"/>
      <c r="F118" s="404"/>
      <c r="G118" s="405"/>
      <c r="H118" s="405">
        <f t="shared" si="10"/>
        <v>0</v>
      </c>
      <c r="I118" s="390">
        <v>4.3</v>
      </c>
      <c r="J118" s="391">
        <f t="shared" si="9"/>
        <v>0</v>
      </c>
      <c r="K118" s="406"/>
      <c r="L118" s="493"/>
      <c r="M118" s="408"/>
    </row>
    <row r="119" spans="1:13" ht="12.6" customHeight="1" x14ac:dyDescent="0.25">
      <c r="A119" s="400"/>
      <c r="B119" s="401"/>
      <c r="C119" s="402"/>
      <c r="D119" s="401"/>
      <c r="E119" s="403"/>
      <c r="F119" s="404"/>
      <c r="G119" s="405"/>
      <c r="H119" s="405">
        <f t="shared" si="10"/>
        <v>0</v>
      </c>
      <c r="I119" s="390">
        <v>4.3</v>
      </c>
      <c r="J119" s="391">
        <f t="shared" si="9"/>
        <v>0</v>
      </c>
      <c r="K119" s="406"/>
      <c r="L119" s="493"/>
      <c r="M119" s="408"/>
    </row>
    <row r="120" spans="1:13" ht="12.6" customHeight="1" x14ac:dyDescent="0.25">
      <c r="A120" s="400"/>
      <c r="B120" s="401"/>
      <c r="C120" s="402"/>
      <c r="D120" s="401"/>
      <c r="E120" s="410"/>
      <c r="F120" s="404"/>
      <c r="G120" s="405"/>
      <c r="H120" s="405">
        <f t="shared" si="10"/>
        <v>0</v>
      </c>
      <c r="I120" s="390">
        <v>4.3</v>
      </c>
      <c r="J120" s="391">
        <f t="shared" si="9"/>
        <v>0</v>
      </c>
      <c r="K120" s="406"/>
      <c r="L120" s="493"/>
      <c r="M120" s="408"/>
    </row>
    <row r="121" spans="1:13" ht="12.6" customHeight="1" x14ac:dyDescent="0.25">
      <c r="A121" s="400"/>
      <c r="B121" s="401"/>
      <c r="C121" s="402"/>
      <c r="D121" s="401"/>
      <c r="E121" s="403"/>
      <c r="F121" s="404"/>
      <c r="G121" s="405"/>
      <c r="H121" s="405">
        <f t="shared" si="10"/>
        <v>0</v>
      </c>
      <c r="I121" s="390">
        <v>4.3</v>
      </c>
      <c r="J121" s="391">
        <f t="shared" si="9"/>
        <v>0</v>
      </c>
      <c r="K121" s="406"/>
      <c r="L121" s="493"/>
      <c r="M121" s="408"/>
    </row>
    <row r="122" spans="1:13" ht="12.6" customHeight="1" x14ac:dyDescent="0.25">
      <c r="A122" s="400"/>
      <c r="B122" s="401"/>
      <c r="C122" s="402"/>
      <c r="D122" s="401"/>
      <c r="E122" s="403"/>
      <c r="F122" s="404"/>
      <c r="G122" s="405"/>
      <c r="H122" s="405">
        <f t="shared" si="10"/>
        <v>0</v>
      </c>
      <c r="I122" s="390">
        <v>4.3</v>
      </c>
      <c r="J122" s="391">
        <f t="shared" si="9"/>
        <v>0</v>
      </c>
      <c r="K122" s="406"/>
      <c r="L122" s="493"/>
      <c r="M122" s="408"/>
    </row>
    <row r="123" spans="1:13" ht="15" customHeight="1" x14ac:dyDescent="0.25">
      <c r="A123" s="400"/>
      <c r="B123" s="401"/>
      <c r="C123" s="402"/>
      <c r="D123" s="401"/>
      <c r="E123" s="403"/>
      <c r="F123" s="404"/>
      <c r="G123" s="405"/>
      <c r="H123" s="405">
        <f t="shared" si="10"/>
        <v>0</v>
      </c>
      <c r="I123" s="390">
        <v>4.3</v>
      </c>
      <c r="J123" s="411">
        <f t="shared" si="9"/>
        <v>0</v>
      </c>
      <c r="K123" s="406"/>
      <c r="L123" s="493"/>
      <c r="M123" s="408"/>
    </row>
    <row r="124" spans="1:13" ht="15" customHeight="1" x14ac:dyDescent="0.25">
      <c r="A124" s="400"/>
      <c r="B124" s="401"/>
      <c r="C124" s="402"/>
      <c r="D124" s="401"/>
      <c r="E124" s="403"/>
      <c r="F124" s="404"/>
      <c r="G124" s="405"/>
      <c r="H124" s="405">
        <f t="shared" si="10"/>
        <v>0</v>
      </c>
      <c r="I124" s="390">
        <v>4.3</v>
      </c>
      <c r="J124" s="391">
        <f t="shared" si="9"/>
        <v>0</v>
      </c>
      <c r="K124" s="406"/>
      <c r="L124" s="493"/>
      <c r="M124" s="408"/>
    </row>
    <row r="125" spans="1:13" ht="15" customHeight="1" x14ac:dyDescent="0.25">
      <c r="A125" s="400"/>
      <c r="B125" s="401"/>
      <c r="C125" s="402"/>
      <c r="D125" s="401"/>
      <c r="E125" s="403"/>
      <c r="F125" s="404"/>
      <c r="G125" s="405"/>
      <c r="H125" s="405">
        <f t="shared" si="10"/>
        <v>0</v>
      </c>
      <c r="I125" s="390">
        <v>4.3</v>
      </c>
      <c r="J125" s="391">
        <f t="shared" si="9"/>
        <v>0</v>
      </c>
      <c r="K125" s="406"/>
      <c r="L125" s="493"/>
      <c r="M125" s="408"/>
    </row>
    <row r="126" spans="1:13" ht="15" customHeight="1" x14ac:dyDescent="0.25">
      <c r="A126" s="400"/>
      <c r="B126" s="401"/>
      <c r="C126" s="402"/>
      <c r="D126" s="401"/>
      <c r="E126" s="403"/>
      <c r="F126" s="404"/>
      <c r="G126" s="405"/>
      <c r="H126" s="405">
        <f t="shared" si="10"/>
        <v>0</v>
      </c>
      <c r="I126" s="390">
        <v>4.3</v>
      </c>
      <c r="J126" s="391">
        <f t="shared" si="9"/>
        <v>0</v>
      </c>
      <c r="K126" s="406"/>
      <c r="L126" s="493"/>
      <c r="M126" s="408"/>
    </row>
    <row r="127" spans="1:13" ht="15" customHeight="1" x14ac:dyDescent="0.25">
      <c r="A127" s="400"/>
      <c r="B127" s="401"/>
      <c r="C127" s="402"/>
      <c r="D127" s="401"/>
      <c r="E127" s="403"/>
      <c r="F127" s="404"/>
      <c r="G127" s="405"/>
      <c r="H127" s="405">
        <f t="shared" si="10"/>
        <v>0</v>
      </c>
      <c r="I127" s="390">
        <v>4.3</v>
      </c>
      <c r="J127" s="391">
        <f t="shared" si="9"/>
        <v>0</v>
      </c>
      <c r="K127" s="406"/>
      <c r="L127" s="493"/>
      <c r="M127" s="408"/>
    </row>
    <row r="128" spans="1:13" ht="17.45" customHeight="1" x14ac:dyDescent="0.25">
      <c r="A128" s="400"/>
      <c r="B128" s="401"/>
      <c r="C128" s="402"/>
      <c r="D128" s="401"/>
      <c r="E128" s="403"/>
      <c r="F128" s="404"/>
      <c r="G128" s="405"/>
      <c r="H128" s="405">
        <f t="shared" si="10"/>
        <v>0</v>
      </c>
      <c r="I128" s="390">
        <v>4.3</v>
      </c>
      <c r="J128" s="391">
        <f t="shared" si="9"/>
        <v>0</v>
      </c>
      <c r="K128" s="406"/>
      <c r="L128" s="493"/>
      <c r="M128" s="408"/>
    </row>
    <row r="129" spans="1:13" ht="17.45" customHeight="1" x14ac:dyDescent="0.25">
      <c r="A129" s="400"/>
      <c r="B129" s="401"/>
      <c r="C129" s="402"/>
      <c r="D129" s="401"/>
      <c r="E129" s="403"/>
      <c r="F129" s="404"/>
      <c r="G129" s="405"/>
      <c r="H129" s="405">
        <f t="shared" si="10"/>
        <v>0</v>
      </c>
      <c r="I129" s="390">
        <v>4.3</v>
      </c>
      <c r="J129" s="391">
        <f t="shared" si="9"/>
        <v>0</v>
      </c>
      <c r="K129" s="406"/>
      <c r="L129" s="493"/>
      <c r="M129" s="408"/>
    </row>
    <row r="130" spans="1:13" ht="17.45" customHeight="1" x14ac:dyDescent="0.25">
      <c r="A130" s="400"/>
      <c r="B130" s="401"/>
      <c r="C130" s="402"/>
      <c r="D130" s="401"/>
      <c r="E130" s="403"/>
      <c r="F130" s="404"/>
      <c r="G130" s="405"/>
      <c r="H130" s="405">
        <f t="shared" si="10"/>
        <v>0</v>
      </c>
      <c r="I130" s="390">
        <v>4.3</v>
      </c>
      <c r="J130" s="391">
        <f t="shared" si="9"/>
        <v>0</v>
      </c>
      <c r="K130" s="406"/>
      <c r="L130" s="493"/>
      <c r="M130" s="408"/>
    </row>
    <row r="131" spans="1:13" ht="17.45" customHeight="1" x14ac:dyDescent="0.25">
      <c r="A131" s="400"/>
      <c r="B131" s="401"/>
      <c r="C131" s="402"/>
      <c r="D131" s="401"/>
      <c r="E131" s="403"/>
      <c r="F131" s="404"/>
      <c r="G131" s="405"/>
      <c r="H131" s="405">
        <f t="shared" si="10"/>
        <v>0</v>
      </c>
      <c r="I131" s="390">
        <v>4.3</v>
      </c>
      <c r="J131" s="391">
        <f t="shared" si="9"/>
        <v>0</v>
      </c>
      <c r="K131" s="406"/>
      <c r="L131" s="493"/>
      <c r="M131" s="408"/>
    </row>
    <row r="132" spans="1:13" ht="17.45" customHeight="1" x14ac:dyDescent="0.25">
      <c r="A132" s="400"/>
      <c r="B132" s="401"/>
      <c r="C132" s="402"/>
      <c r="D132" s="401"/>
      <c r="E132" s="403"/>
      <c r="F132" s="404"/>
      <c r="G132" s="405"/>
      <c r="H132" s="405">
        <f t="shared" si="10"/>
        <v>0</v>
      </c>
      <c r="I132" s="390">
        <v>4.3</v>
      </c>
      <c r="J132" s="391">
        <f t="shared" si="9"/>
        <v>0</v>
      </c>
      <c r="K132" s="406"/>
      <c r="L132" s="493"/>
      <c r="M132" s="408"/>
    </row>
    <row r="133" spans="1:13" ht="17.45" customHeight="1" x14ac:dyDescent="0.25">
      <c r="A133" s="400"/>
      <c r="B133" s="401"/>
      <c r="C133" s="402"/>
      <c r="D133" s="401"/>
      <c r="E133" s="403"/>
      <c r="F133" s="404"/>
      <c r="G133" s="405"/>
      <c r="H133" s="405">
        <f t="shared" si="10"/>
        <v>0</v>
      </c>
      <c r="I133" s="390">
        <v>4.3</v>
      </c>
      <c r="J133" s="391">
        <f t="shared" si="9"/>
        <v>0</v>
      </c>
      <c r="K133" s="406"/>
      <c r="L133" s="493"/>
      <c r="M133" s="408"/>
    </row>
    <row r="134" spans="1:13" ht="15" customHeight="1" x14ac:dyDescent="0.25">
      <c r="A134" s="400"/>
      <c r="B134" s="401"/>
      <c r="C134" s="402"/>
      <c r="D134" s="401"/>
      <c r="E134" s="403"/>
      <c r="F134" s="404"/>
      <c r="G134" s="405"/>
      <c r="H134" s="405">
        <f t="shared" si="10"/>
        <v>0</v>
      </c>
      <c r="I134" s="390">
        <v>4.3</v>
      </c>
      <c r="J134" s="391">
        <f t="shared" si="9"/>
        <v>0</v>
      </c>
      <c r="K134" s="406"/>
      <c r="L134" s="631"/>
      <c r="M134" s="408"/>
    </row>
    <row r="135" spans="1:13" ht="15" customHeight="1" x14ac:dyDescent="0.25">
      <c r="A135" s="400"/>
      <c r="B135" s="401"/>
      <c r="C135" s="402"/>
      <c r="D135" s="401"/>
      <c r="E135" s="403"/>
      <c r="F135" s="404"/>
      <c r="G135" s="405"/>
      <c r="H135" s="405">
        <f t="shared" si="10"/>
        <v>0</v>
      </c>
      <c r="I135" s="390">
        <v>4.3</v>
      </c>
      <c r="J135" s="391">
        <f t="shared" si="9"/>
        <v>0</v>
      </c>
      <c r="K135" s="406"/>
      <c r="L135" s="631"/>
      <c r="M135" s="408"/>
    </row>
    <row r="136" spans="1:13" ht="15" customHeight="1" x14ac:dyDescent="0.25">
      <c r="A136" s="400"/>
      <c r="B136" s="401"/>
      <c r="C136" s="402"/>
      <c r="D136" s="401"/>
      <c r="E136" s="403"/>
      <c r="F136" s="404"/>
      <c r="G136" s="405"/>
      <c r="H136" s="405">
        <f t="shared" si="10"/>
        <v>0</v>
      </c>
      <c r="I136" s="390">
        <v>4.3</v>
      </c>
      <c r="J136" s="391">
        <f t="shared" si="9"/>
        <v>0</v>
      </c>
      <c r="K136" s="406"/>
      <c r="L136" s="631"/>
      <c r="M136" s="408"/>
    </row>
    <row r="137" spans="1:13" ht="15" customHeight="1" x14ac:dyDescent="0.25">
      <c r="A137" s="400"/>
      <c r="B137" s="401"/>
      <c r="C137" s="402"/>
      <c r="D137" s="401"/>
      <c r="E137" s="403"/>
      <c r="F137" s="404"/>
      <c r="G137" s="405"/>
      <c r="H137" s="405">
        <f t="shared" si="10"/>
        <v>0</v>
      </c>
      <c r="I137" s="390">
        <v>4.3</v>
      </c>
      <c r="J137" s="391">
        <f t="shared" si="9"/>
        <v>0</v>
      </c>
      <c r="K137" s="406"/>
      <c r="L137" s="631"/>
      <c r="M137" s="408"/>
    </row>
    <row r="138" spans="1:13" ht="15" customHeight="1" x14ac:dyDescent="0.25">
      <c r="A138" s="400"/>
      <c r="B138" s="401"/>
      <c r="C138" s="402"/>
      <c r="D138" s="401"/>
      <c r="E138" s="403"/>
      <c r="F138" s="404"/>
      <c r="G138" s="405"/>
      <c r="H138" s="405">
        <f t="shared" si="10"/>
        <v>0</v>
      </c>
      <c r="I138" s="390">
        <v>4.3</v>
      </c>
      <c r="J138" s="391">
        <f t="shared" si="9"/>
        <v>0</v>
      </c>
      <c r="K138" s="406"/>
      <c r="L138" s="631"/>
      <c r="M138" s="408"/>
    </row>
    <row r="139" spans="1:13" ht="17.45" customHeight="1" x14ac:dyDescent="0.25">
      <c r="A139" s="400"/>
      <c r="B139" s="401"/>
      <c r="C139" s="402"/>
      <c r="D139" s="412"/>
      <c r="E139" s="413"/>
      <c r="F139" s="414"/>
      <c r="G139" s="415"/>
      <c r="H139" s="415">
        <f t="shared" si="10"/>
        <v>0</v>
      </c>
      <c r="I139" s="390">
        <v>4.3</v>
      </c>
      <c r="J139" s="391">
        <f t="shared" si="9"/>
        <v>0</v>
      </c>
      <c r="K139" s="406"/>
      <c r="L139" s="631"/>
      <c r="M139" s="408"/>
    </row>
    <row r="140" spans="1:13" ht="17.45" customHeight="1" x14ac:dyDescent="0.25">
      <c r="A140" s="400"/>
      <c r="B140" s="401"/>
      <c r="C140" s="402"/>
      <c r="D140" s="401"/>
      <c r="E140" s="403"/>
      <c r="F140" s="404"/>
      <c r="G140" s="405"/>
      <c r="H140" s="405">
        <f t="shared" si="10"/>
        <v>0</v>
      </c>
      <c r="I140" s="390">
        <v>4.3</v>
      </c>
      <c r="J140" s="391">
        <f t="shared" si="9"/>
        <v>0</v>
      </c>
      <c r="K140" s="406"/>
      <c r="L140" s="631"/>
      <c r="M140" s="408"/>
    </row>
    <row r="141" spans="1:13" ht="17.45" customHeight="1" x14ac:dyDescent="0.25">
      <c r="A141" s="400"/>
      <c r="B141" s="401"/>
      <c r="C141" s="402"/>
      <c r="D141" s="401"/>
      <c r="E141" s="403"/>
      <c r="F141" s="404"/>
      <c r="G141" s="405"/>
      <c r="H141" s="405">
        <f t="shared" si="10"/>
        <v>0</v>
      </c>
      <c r="I141" s="390">
        <v>4.3</v>
      </c>
      <c r="J141" s="391">
        <f t="shared" si="9"/>
        <v>0</v>
      </c>
      <c r="K141" s="406"/>
      <c r="L141" s="631"/>
      <c r="M141" s="408"/>
    </row>
    <row r="142" spans="1:13" ht="17.45" customHeight="1" x14ac:dyDescent="0.25">
      <c r="A142" s="400"/>
      <c r="B142" s="401"/>
      <c r="C142" s="402"/>
      <c r="D142" s="401"/>
      <c r="E142" s="403"/>
      <c r="F142" s="404"/>
      <c r="G142" s="405"/>
      <c r="H142" s="405">
        <f t="shared" si="10"/>
        <v>0</v>
      </c>
      <c r="I142" s="390">
        <v>4.3</v>
      </c>
      <c r="J142" s="391">
        <f t="shared" si="9"/>
        <v>0</v>
      </c>
      <c r="K142" s="406"/>
      <c r="L142" s="631"/>
      <c r="M142" s="408"/>
    </row>
    <row r="143" spans="1:13" ht="17.45" customHeight="1" x14ac:dyDescent="0.25">
      <c r="A143" s="400"/>
      <c r="B143" s="401"/>
      <c r="C143" s="402"/>
      <c r="D143" s="401"/>
      <c r="E143" s="403"/>
      <c r="F143" s="404"/>
      <c r="G143" s="405"/>
      <c r="H143" s="405">
        <f t="shared" si="10"/>
        <v>0</v>
      </c>
      <c r="I143" s="390">
        <v>4.3</v>
      </c>
      <c r="J143" s="391">
        <f t="shared" si="9"/>
        <v>0</v>
      </c>
      <c r="K143" s="406"/>
      <c r="L143" s="493"/>
      <c r="M143" s="408"/>
    </row>
    <row r="144" spans="1:13" ht="17.45" customHeight="1" x14ac:dyDescent="0.25">
      <c r="A144" s="400"/>
      <c r="B144" s="401"/>
      <c r="C144" s="402"/>
      <c r="D144" s="401"/>
      <c r="E144" s="403"/>
      <c r="F144" s="404"/>
      <c r="G144" s="405"/>
      <c r="H144" s="405">
        <f t="shared" si="10"/>
        <v>0</v>
      </c>
      <c r="I144" s="390">
        <v>4.3</v>
      </c>
      <c r="J144" s="391">
        <f t="shared" si="9"/>
        <v>0</v>
      </c>
      <c r="K144" s="406"/>
      <c r="L144" s="493"/>
      <c r="M144" s="408"/>
    </row>
    <row r="145" spans="1:13" ht="17.45" customHeight="1" x14ac:dyDescent="0.25">
      <c r="A145" s="400"/>
      <c r="B145" s="401"/>
      <c r="C145" s="402"/>
      <c r="D145" s="401"/>
      <c r="E145" s="403"/>
      <c r="F145" s="404"/>
      <c r="G145" s="405"/>
      <c r="H145" s="405">
        <f t="shared" si="10"/>
        <v>0</v>
      </c>
      <c r="I145" s="390">
        <v>4.3</v>
      </c>
      <c r="J145" s="391">
        <f t="shared" si="9"/>
        <v>0</v>
      </c>
      <c r="K145" s="406"/>
      <c r="L145" s="493"/>
      <c r="M145" s="408"/>
    </row>
    <row r="146" spans="1:13" ht="17.45" customHeight="1" x14ac:dyDescent="0.25">
      <c r="A146" s="400"/>
      <c r="B146" s="401"/>
      <c r="C146" s="402"/>
      <c r="D146" s="401"/>
      <c r="E146" s="403"/>
      <c r="F146" s="404"/>
      <c r="G146" s="405"/>
      <c r="H146" s="405">
        <f t="shared" si="10"/>
        <v>0</v>
      </c>
      <c r="I146" s="390">
        <v>4.3</v>
      </c>
      <c r="J146" s="391">
        <f t="shared" si="9"/>
        <v>0</v>
      </c>
      <c r="K146" s="406"/>
      <c r="L146" s="493"/>
      <c r="M146" s="408"/>
    </row>
    <row r="147" spans="1:13" ht="15" customHeight="1" x14ac:dyDescent="0.25">
      <c r="A147" s="400"/>
      <c r="B147" s="401"/>
      <c r="C147" s="402"/>
      <c r="D147" s="401"/>
      <c r="E147" s="403"/>
      <c r="F147" s="404"/>
      <c r="G147" s="405"/>
      <c r="H147" s="405">
        <f t="shared" si="10"/>
        <v>0</v>
      </c>
      <c r="I147" s="390">
        <v>4.3</v>
      </c>
      <c r="J147" s="391">
        <f t="shared" si="9"/>
        <v>0</v>
      </c>
      <c r="K147" s="406"/>
      <c r="L147" s="493"/>
      <c r="M147" s="408"/>
    </row>
    <row r="148" spans="1:13" ht="15" customHeight="1" x14ac:dyDescent="0.25">
      <c r="A148" s="400"/>
      <c r="B148" s="401"/>
      <c r="C148" s="402"/>
      <c r="D148" s="401"/>
      <c r="E148" s="403"/>
      <c r="F148" s="404"/>
      <c r="G148" s="405"/>
      <c r="H148" s="405">
        <f t="shared" si="10"/>
        <v>0</v>
      </c>
      <c r="I148" s="390">
        <v>4.3</v>
      </c>
      <c r="J148" s="391">
        <f t="shared" si="9"/>
        <v>0</v>
      </c>
      <c r="K148" s="406"/>
      <c r="L148" s="493"/>
      <c r="M148" s="408"/>
    </row>
    <row r="149" spans="1:13" ht="15" customHeight="1" x14ac:dyDescent="0.25">
      <c r="A149" s="481"/>
      <c r="B149" s="401"/>
      <c r="C149" s="402"/>
      <c r="D149" s="401"/>
      <c r="E149" s="403"/>
      <c r="F149" s="404"/>
      <c r="G149" s="496"/>
      <c r="H149" s="405">
        <f t="shared" si="10"/>
        <v>0</v>
      </c>
      <c r="I149" s="390">
        <v>4.3</v>
      </c>
      <c r="J149" s="391">
        <f t="shared" si="9"/>
        <v>0</v>
      </c>
      <c r="K149" s="406"/>
      <c r="L149" s="493"/>
      <c r="M149" s="408"/>
    </row>
    <row r="150" spans="1:13" ht="15" customHeight="1" x14ac:dyDescent="0.25">
      <c r="A150" s="481"/>
      <c r="B150" s="401"/>
      <c r="C150" s="402"/>
      <c r="D150" s="401"/>
      <c r="E150" s="403"/>
      <c r="F150" s="404"/>
      <c r="G150" s="496"/>
      <c r="H150" s="405">
        <f t="shared" si="10"/>
        <v>0</v>
      </c>
      <c r="I150" s="390">
        <v>4.3</v>
      </c>
      <c r="J150" s="391">
        <f t="shared" si="9"/>
        <v>0</v>
      </c>
      <c r="K150" s="406"/>
      <c r="L150" s="493"/>
      <c r="M150" s="408"/>
    </row>
    <row r="151" spans="1:13" ht="15" customHeight="1" x14ac:dyDescent="0.25">
      <c r="A151" s="481"/>
      <c r="B151" s="401"/>
      <c r="C151" s="402"/>
      <c r="D151" s="401"/>
      <c r="E151" s="403"/>
      <c r="F151" s="404"/>
      <c r="G151" s="496"/>
      <c r="H151" s="405">
        <f t="shared" si="10"/>
        <v>0</v>
      </c>
      <c r="I151" s="390">
        <v>4.3</v>
      </c>
      <c r="J151" s="391">
        <f t="shared" si="9"/>
        <v>0</v>
      </c>
      <c r="K151" s="406"/>
      <c r="L151" s="493"/>
      <c r="M151" s="408"/>
    </row>
    <row r="152" spans="1:13" ht="15" customHeight="1" x14ac:dyDescent="0.25">
      <c r="A152" s="481"/>
      <c r="B152" s="401"/>
      <c r="C152" s="402"/>
      <c r="D152" s="401"/>
      <c r="E152" s="403"/>
      <c r="F152" s="404"/>
      <c r="G152" s="496"/>
      <c r="H152" s="405">
        <f t="shared" si="10"/>
        <v>0</v>
      </c>
      <c r="I152" s="390">
        <v>4.3</v>
      </c>
      <c r="J152" s="391">
        <f t="shared" si="9"/>
        <v>0</v>
      </c>
      <c r="K152" s="406"/>
      <c r="L152" s="493"/>
      <c r="M152" s="408"/>
    </row>
    <row r="153" spans="1:13" ht="15" customHeight="1" x14ac:dyDescent="0.25">
      <c r="A153" s="481"/>
      <c r="B153" s="401"/>
      <c r="C153" s="402"/>
      <c r="D153" s="401"/>
      <c r="E153" s="403"/>
      <c r="F153" s="404"/>
      <c r="G153" s="496"/>
      <c r="H153" s="405">
        <f t="shared" si="10"/>
        <v>0</v>
      </c>
      <c r="I153" s="390">
        <v>4.3</v>
      </c>
      <c r="J153" s="391">
        <f t="shared" si="9"/>
        <v>0</v>
      </c>
      <c r="K153" s="406"/>
      <c r="L153" s="493"/>
      <c r="M153" s="408"/>
    </row>
    <row r="154" spans="1:13" ht="15" customHeight="1" x14ac:dyDescent="0.25">
      <c r="A154" s="481"/>
      <c r="B154" s="401"/>
      <c r="C154" s="402"/>
      <c r="D154" s="401"/>
      <c r="E154" s="403"/>
      <c r="F154" s="404"/>
      <c r="G154" s="496"/>
      <c r="H154" s="405">
        <f t="shared" si="10"/>
        <v>0</v>
      </c>
      <c r="I154" s="390">
        <v>4.3</v>
      </c>
      <c r="J154" s="391">
        <f t="shared" si="9"/>
        <v>0</v>
      </c>
      <c r="K154" s="406"/>
      <c r="L154" s="493"/>
      <c r="M154" s="408"/>
    </row>
    <row r="155" spans="1:13" ht="15.75" x14ac:dyDescent="0.25">
      <c r="A155" s="416"/>
      <c r="B155" s="417"/>
      <c r="C155" s="424"/>
      <c r="D155" s="419"/>
      <c r="E155" s="419"/>
      <c r="F155" s="419"/>
      <c r="G155" s="420"/>
      <c r="H155" s="421">
        <f t="shared" si="10"/>
        <v>0</v>
      </c>
      <c r="I155" s="390">
        <v>4.3</v>
      </c>
      <c r="J155" s="391">
        <f t="shared" si="9"/>
        <v>0</v>
      </c>
      <c r="K155" s="408"/>
      <c r="L155" s="434"/>
      <c r="M155" s="408"/>
    </row>
    <row r="156" spans="1:13" ht="15.75" x14ac:dyDescent="0.25">
      <c r="A156" s="482"/>
      <c r="B156" s="417"/>
      <c r="C156" s="424"/>
      <c r="D156" s="419"/>
      <c r="E156" s="419"/>
      <c r="F156" s="419"/>
      <c r="G156" s="423"/>
      <c r="H156" s="421">
        <f t="shared" si="10"/>
        <v>0</v>
      </c>
      <c r="I156" s="390">
        <v>4.3</v>
      </c>
      <c r="J156" s="391">
        <f t="shared" si="9"/>
        <v>0</v>
      </c>
      <c r="K156" s="408"/>
      <c r="L156" s="434"/>
      <c r="M156" s="408"/>
    </row>
    <row r="157" spans="1:13" ht="15.75" x14ac:dyDescent="0.25">
      <c r="A157" s="482"/>
      <c r="B157" s="417"/>
      <c r="C157" s="424"/>
      <c r="D157" s="419"/>
      <c r="E157" s="419"/>
      <c r="F157" s="419"/>
      <c r="G157" s="423"/>
      <c r="H157" s="421">
        <f t="shared" si="10"/>
        <v>0</v>
      </c>
      <c r="I157" s="390">
        <v>4.3</v>
      </c>
      <c r="J157" s="391">
        <f t="shared" si="9"/>
        <v>0</v>
      </c>
      <c r="K157" s="408"/>
      <c r="L157" s="434"/>
      <c r="M157" s="408"/>
    </row>
    <row r="158" spans="1:13" ht="15.75" x14ac:dyDescent="0.25">
      <c r="A158" s="482"/>
      <c r="B158" s="417"/>
      <c r="C158" s="424"/>
      <c r="D158" s="419"/>
      <c r="E158" s="419"/>
      <c r="F158" s="419"/>
      <c r="G158" s="423"/>
      <c r="H158" s="421">
        <f t="shared" si="10"/>
        <v>0</v>
      </c>
      <c r="I158" s="390">
        <v>4.3</v>
      </c>
      <c r="J158" s="391">
        <f t="shared" si="9"/>
        <v>0</v>
      </c>
      <c r="K158" s="408"/>
      <c r="L158" s="434"/>
      <c r="M158" s="408"/>
    </row>
    <row r="159" spans="1:13" ht="15.75" x14ac:dyDescent="0.25">
      <c r="A159" s="482"/>
      <c r="B159" s="417"/>
      <c r="C159" s="424"/>
      <c r="D159" s="419"/>
      <c r="E159" s="398"/>
      <c r="F159" s="419"/>
      <c r="G159" s="423"/>
      <c r="H159" s="421">
        <f t="shared" si="10"/>
        <v>0</v>
      </c>
      <c r="I159" s="390">
        <v>4.3</v>
      </c>
      <c r="J159" s="391">
        <f t="shared" si="9"/>
        <v>0</v>
      </c>
      <c r="K159" s="408"/>
      <c r="L159" s="434"/>
      <c r="M159" s="408"/>
    </row>
    <row r="160" spans="1:13" ht="15.75" x14ac:dyDescent="0.25">
      <c r="A160" s="482"/>
      <c r="B160" s="417"/>
      <c r="C160" s="424"/>
      <c r="D160" s="419"/>
      <c r="E160" s="419"/>
      <c r="F160" s="419"/>
      <c r="G160" s="423"/>
      <c r="H160" s="421">
        <f t="shared" si="10"/>
        <v>0</v>
      </c>
      <c r="I160" s="390">
        <v>4.3</v>
      </c>
      <c r="J160" s="391">
        <f t="shared" si="9"/>
        <v>0</v>
      </c>
      <c r="K160" s="408"/>
      <c r="L160" s="434"/>
      <c r="M160" s="408"/>
    </row>
    <row r="161" spans="1:13" ht="15.75" x14ac:dyDescent="0.25">
      <c r="A161" s="482"/>
      <c r="B161" s="417"/>
      <c r="C161" s="424"/>
      <c r="D161" s="419"/>
      <c r="E161" s="419"/>
      <c r="F161" s="419"/>
      <c r="G161" s="423"/>
      <c r="H161" s="421">
        <f t="shared" si="10"/>
        <v>0</v>
      </c>
      <c r="I161" s="390">
        <v>4.3</v>
      </c>
      <c r="J161" s="391">
        <f t="shared" si="9"/>
        <v>0</v>
      </c>
      <c r="K161" s="408"/>
      <c r="L161" s="434"/>
      <c r="M161" s="408"/>
    </row>
    <row r="162" spans="1:13" ht="15.75" x14ac:dyDescent="0.25">
      <c r="A162" s="483"/>
      <c r="B162" s="417"/>
      <c r="C162" s="425"/>
      <c r="D162" s="419"/>
      <c r="E162" s="419"/>
      <c r="F162" s="419"/>
      <c r="G162" s="426"/>
      <c r="H162" s="421">
        <f t="shared" si="10"/>
        <v>0</v>
      </c>
      <c r="I162" s="390">
        <v>4.3</v>
      </c>
      <c r="J162" s="391">
        <f t="shared" si="9"/>
        <v>0</v>
      </c>
      <c r="K162" s="408"/>
      <c r="L162" s="434"/>
      <c r="M162" s="408"/>
    </row>
    <row r="163" spans="1:13" ht="15.75" x14ac:dyDescent="0.25">
      <c r="A163" s="483"/>
      <c r="B163" s="417"/>
      <c r="C163" s="425"/>
      <c r="D163" s="419"/>
      <c r="E163" s="419"/>
      <c r="F163" s="419"/>
      <c r="G163" s="427"/>
      <c r="H163" s="421">
        <f t="shared" si="10"/>
        <v>0</v>
      </c>
      <c r="I163" s="390">
        <v>4.3</v>
      </c>
      <c r="J163" s="391">
        <f t="shared" si="9"/>
        <v>0</v>
      </c>
      <c r="K163" s="408"/>
      <c r="L163" s="434"/>
      <c r="M163" s="408"/>
    </row>
    <row r="164" spans="1:13" ht="15.75" x14ac:dyDescent="0.25">
      <c r="A164" s="397"/>
      <c r="B164" s="417"/>
      <c r="C164" s="418"/>
      <c r="D164" s="419"/>
      <c r="E164" s="419"/>
      <c r="F164" s="419"/>
      <c r="G164" s="428"/>
      <c r="H164" s="421">
        <f t="shared" si="10"/>
        <v>0</v>
      </c>
      <c r="I164" s="390">
        <v>4.3</v>
      </c>
      <c r="J164" s="391">
        <f>H164/I164</f>
        <v>0</v>
      </c>
      <c r="K164" s="408"/>
      <c r="L164" s="434"/>
      <c r="M164" s="408"/>
    </row>
    <row r="165" spans="1:13" s="422" customFormat="1" ht="16.5" customHeight="1" x14ac:dyDescent="0.25">
      <c r="A165" s="435"/>
      <c r="B165" s="398"/>
      <c r="C165" s="436"/>
      <c r="D165" s="398"/>
      <c r="E165" s="398"/>
      <c r="G165" s="437"/>
      <c r="H165" s="390">
        <f>E159*G165</f>
        <v>0</v>
      </c>
      <c r="I165" s="390">
        <v>4.3</v>
      </c>
      <c r="J165" s="438">
        <v>21.63</v>
      </c>
      <c r="K165" s="439"/>
      <c r="L165" s="494"/>
      <c r="M165" s="440"/>
    </row>
    <row r="166" spans="1:13" x14ac:dyDescent="0.25">
      <c r="A166" s="435"/>
      <c r="B166" s="441"/>
      <c r="C166" s="441"/>
      <c r="D166" s="441"/>
      <c r="E166" s="433"/>
      <c r="F166" s="442"/>
      <c r="G166" s="442"/>
      <c r="H166" s="390">
        <f>F166*G166</f>
        <v>0</v>
      </c>
      <c r="I166" s="390">
        <v>4.3</v>
      </c>
      <c r="J166" s="391">
        <f>H166/I166</f>
        <v>0</v>
      </c>
      <c r="K166" s="433"/>
      <c r="L166" s="495"/>
      <c r="M166" s="408"/>
    </row>
    <row r="167" spans="1:13" x14ac:dyDescent="0.25">
      <c r="A167" s="435"/>
      <c r="B167" s="441"/>
      <c r="C167" s="433"/>
      <c r="D167" s="441"/>
      <c r="E167" s="433"/>
      <c r="F167" s="442"/>
      <c r="G167" s="442"/>
      <c r="H167" s="390">
        <f>F167*G167</f>
        <v>0</v>
      </c>
      <c r="I167" s="390">
        <v>4.3</v>
      </c>
      <c r="J167" s="391">
        <f>H167/I167</f>
        <v>0</v>
      </c>
      <c r="K167" s="433"/>
      <c r="L167" s="495"/>
      <c r="M167" s="408"/>
    </row>
    <row r="168" spans="1:13" x14ac:dyDescent="0.25">
      <c r="A168" s="443"/>
      <c r="B168" s="444"/>
      <c r="C168" s="445"/>
      <c r="D168" s="444"/>
      <c r="E168" s="445"/>
      <c r="F168" s="443"/>
      <c r="G168" s="443"/>
      <c r="H168" s="445"/>
      <c r="I168" s="443"/>
      <c r="J168" s="445"/>
      <c r="K168" s="445"/>
    </row>
  </sheetData>
  <pageMargins left="0.7" right="0.7" top="0.75" bottom="0.75" header="0.3" footer="0.3"/>
  <pageSetup scale="37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zoomScale="91" zoomScaleNormal="91" zoomScalePageLayoutView="79" workbookViewId="0">
      <selection activeCell="H57" sqref="H57:H60"/>
    </sheetView>
  </sheetViews>
  <sheetFormatPr defaultColWidth="9.140625" defaultRowHeight="15" x14ac:dyDescent="0.25"/>
  <cols>
    <col min="1" max="1" width="21.85546875" style="34" customWidth="1"/>
    <col min="2" max="2" width="33.7109375" style="334" customWidth="1"/>
    <col min="3" max="3" width="11.28515625" style="357" customWidth="1"/>
    <col min="4" max="4" width="13.5703125" style="27" customWidth="1"/>
    <col min="5" max="5" width="12.85546875" style="34" bestFit="1" customWidth="1"/>
    <col min="6" max="6" width="13.85546875" style="27" customWidth="1"/>
    <col min="7" max="7" width="16.5703125" style="27" customWidth="1"/>
    <col min="8" max="8" width="12.85546875" style="27" customWidth="1"/>
    <col min="9" max="9" width="14.140625" style="27" customWidth="1"/>
    <col min="10" max="10" width="13" style="27" customWidth="1"/>
    <col min="11" max="11" width="13.85546875" style="27" customWidth="1"/>
    <col min="12" max="16384" width="9.140625" style="27"/>
  </cols>
  <sheetData>
    <row r="1" spans="1:11" ht="15.75" x14ac:dyDescent="0.25">
      <c r="A1" s="79"/>
      <c r="B1" s="321" t="s">
        <v>510</v>
      </c>
      <c r="C1" s="345"/>
      <c r="D1" s="80"/>
      <c r="E1" s="79"/>
      <c r="F1" s="81">
        <v>4.5</v>
      </c>
      <c r="G1" s="81"/>
      <c r="H1" s="81" t="s">
        <v>511</v>
      </c>
      <c r="I1" s="81"/>
      <c r="J1" s="81"/>
      <c r="K1" s="81"/>
    </row>
    <row r="2" spans="1:11" ht="15.75" x14ac:dyDescent="0.25">
      <c r="A2" s="79"/>
      <c r="B2" s="322" t="s">
        <v>512</v>
      </c>
      <c r="C2" s="346"/>
      <c r="D2" s="96"/>
      <c r="E2" s="95"/>
      <c r="F2" s="81"/>
      <c r="G2" s="81"/>
      <c r="H2" s="81"/>
      <c r="I2" s="81"/>
      <c r="J2" s="81"/>
      <c r="K2" s="81"/>
    </row>
    <row r="3" spans="1:11" s="28" customFormat="1" ht="15.75" x14ac:dyDescent="0.25">
      <c r="A3" s="79"/>
      <c r="B3" s="323">
        <v>43743</v>
      </c>
      <c r="C3" s="345"/>
      <c r="D3" s="82"/>
      <c r="E3" s="83"/>
      <c r="F3" s="80"/>
      <c r="G3" s="80"/>
      <c r="H3" s="80"/>
      <c r="I3" s="80"/>
      <c r="J3" s="80"/>
      <c r="K3" s="80"/>
    </row>
    <row r="4" spans="1:11" ht="15.75" x14ac:dyDescent="0.25">
      <c r="A4" s="79"/>
      <c r="B4" s="321"/>
      <c r="C4" s="345"/>
      <c r="D4" s="82"/>
      <c r="E4" s="83"/>
      <c r="F4" s="81"/>
      <c r="G4" s="81"/>
      <c r="H4" s="81"/>
      <c r="I4" s="81"/>
      <c r="J4" s="81"/>
      <c r="K4" s="81"/>
    </row>
    <row r="5" spans="1:11" ht="29.25" customHeight="1" x14ac:dyDescent="0.25">
      <c r="A5" s="97" t="s">
        <v>513</v>
      </c>
      <c r="B5" s="324" t="s">
        <v>514</v>
      </c>
      <c r="C5" s="347" t="s">
        <v>515</v>
      </c>
      <c r="D5" s="98" t="s">
        <v>516</v>
      </c>
      <c r="E5" s="99" t="s">
        <v>517</v>
      </c>
      <c r="F5" s="81"/>
      <c r="G5" s="81"/>
      <c r="H5" s="81"/>
      <c r="I5" s="81"/>
      <c r="J5" s="81"/>
      <c r="K5" s="81"/>
    </row>
    <row r="6" spans="1:11" ht="18" customHeight="1" x14ac:dyDescent="0.25">
      <c r="A6" s="84"/>
      <c r="B6" s="325"/>
      <c r="C6" s="348" t="s">
        <v>518</v>
      </c>
      <c r="D6" s="85"/>
      <c r="E6" s="85">
        <f>D6</f>
        <v>0</v>
      </c>
      <c r="F6" s="81"/>
      <c r="G6" s="81"/>
      <c r="H6" s="81"/>
      <c r="I6" s="81"/>
      <c r="J6" s="81"/>
      <c r="K6" s="81"/>
    </row>
    <row r="7" spans="1:11" ht="20.100000000000001" customHeight="1" x14ac:dyDescent="0.25">
      <c r="A7" s="84"/>
      <c r="B7" s="109"/>
      <c r="C7" s="348"/>
      <c r="D7" s="100"/>
      <c r="E7" s="85">
        <f>E6+D7</f>
        <v>0</v>
      </c>
      <c r="F7" s="81"/>
      <c r="G7" s="81"/>
      <c r="H7" s="81"/>
      <c r="I7" s="81"/>
      <c r="J7" s="81"/>
      <c r="K7" s="81"/>
    </row>
    <row r="8" spans="1:11" ht="20.100000000000001" customHeight="1" x14ac:dyDescent="0.25">
      <c r="A8" s="84"/>
      <c r="B8" s="109" t="s">
        <v>11</v>
      </c>
      <c r="C8" s="348"/>
      <c r="D8" s="100"/>
      <c r="E8" s="85">
        <f>E7+D8</f>
        <v>0</v>
      </c>
      <c r="F8" s="81"/>
      <c r="G8" s="81"/>
      <c r="H8" s="81"/>
      <c r="I8" s="81"/>
      <c r="J8" s="81"/>
      <c r="K8" s="81"/>
    </row>
    <row r="9" spans="1:11" ht="20.100000000000001" customHeight="1" x14ac:dyDescent="0.25">
      <c r="A9" s="84"/>
      <c r="B9" s="109"/>
      <c r="C9" s="348"/>
      <c r="D9" s="100"/>
      <c r="E9" s="85">
        <f>E8+D9</f>
        <v>0</v>
      </c>
      <c r="F9" s="81"/>
      <c r="G9" s="81"/>
      <c r="H9" s="81"/>
      <c r="I9" s="81"/>
      <c r="J9" s="81"/>
      <c r="K9" s="81"/>
    </row>
    <row r="10" spans="1:11" ht="20.100000000000001" customHeight="1" x14ac:dyDescent="0.25">
      <c r="A10" s="84"/>
      <c r="B10" s="109" t="s">
        <v>519</v>
      </c>
      <c r="C10" s="349"/>
      <c r="D10" s="101"/>
      <c r="E10" s="85">
        <f>E9+D10</f>
        <v>0</v>
      </c>
      <c r="F10" s="81"/>
      <c r="G10" s="81"/>
      <c r="H10" s="87"/>
      <c r="I10" s="81"/>
      <c r="J10" s="81"/>
      <c r="K10" s="81"/>
    </row>
    <row r="11" spans="1:11" ht="20.100000000000001" customHeight="1" x14ac:dyDescent="0.25">
      <c r="A11" s="84"/>
      <c r="B11" s="109"/>
      <c r="C11" s="348"/>
      <c r="D11" s="100"/>
      <c r="E11" s="86"/>
      <c r="F11" s="81"/>
      <c r="G11" s="81"/>
      <c r="H11" s="81"/>
      <c r="I11" s="81"/>
      <c r="J11" s="81"/>
      <c r="K11" s="81"/>
    </row>
    <row r="12" spans="1:11" ht="20.100000000000001" customHeight="1" x14ac:dyDescent="0.25">
      <c r="A12" s="97"/>
      <c r="B12" s="326" t="s">
        <v>520</v>
      </c>
      <c r="C12" s="350"/>
      <c r="D12" s="88">
        <f>SUM(D6:D11)</f>
        <v>0</v>
      </c>
      <c r="E12" s="102"/>
      <c r="F12" s="112"/>
      <c r="G12" s="112"/>
      <c r="H12" s="81"/>
      <c r="I12" s="81"/>
      <c r="J12" s="81"/>
      <c r="K12" s="81"/>
    </row>
    <row r="13" spans="1:11" ht="20.100000000000001" customHeight="1" x14ac:dyDescent="0.25">
      <c r="A13" s="97"/>
      <c r="B13" s="326"/>
      <c r="C13" s="350"/>
      <c r="D13" s="88"/>
      <c r="E13" s="102"/>
      <c r="F13" s="112"/>
      <c r="G13" s="112"/>
      <c r="H13" s="81"/>
      <c r="I13" s="81"/>
      <c r="J13" s="81"/>
      <c r="K13" s="81"/>
    </row>
    <row r="14" spans="1:11" ht="20.100000000000001" customHeight="1" x14ac:dyDescent="0.25">
      <c r="A14" s="89"/>
      <c r="B14" s="327"/>
      <c r="C14" s="351"/>
      <c r="D14" s="90"/>
      <c r="E14" s="102"/>
      <c r="F14" s="81"/>
      <c r="G14" s="81"/>
      <c r="H14" s="81"/>
      <c r="I14" s="81"/>
      <c r="J14" s="81"/>
      <c r="K14" s="81"/>
    </row>
    <row r="15" spans="1:11" ht="20.100000000000001" customHeight="1" x14ac:dyDescent="0.25">
      <c r="A15" s="505" t="s">
        <v>521</v>
      </c>
      <c r="B15" s="327"/>
      <c r="C15" s="351"/>
      <c r="D15" s="90"/>
      <c r="E15" s="102"/>
      <c r="F15" s="81"/>
      <c r="G15" s="81"/>
      <c r="H15" s="81"/>
      <c r="I15" s="81"/>
      <c r="J15" s="81"/>
      <c r="K15" s="81"/>
    </row>
    <row r="16" spans="1:11" s="34" customFormat="1" ht="33" x14ac:dyDescent="0.25">
      <c r="A16" s="104" t="s">
        <v>500</v>
      </c>
      <c r="B16" s="328" t="s">
        <v>522</v>
      </c>
      <c r="C16" s="352" t="s">
        <v>503</v>
      </c>
      <c r="D16" s="105" t="s">
        <v>523</v>
      </c>
      <c r="E16" s="106" t="s">
        <v>524</v>
      </c>
      <c r="F16" s="107" t="s">
        <v>525</v>
      </c>
      <c r="G16" s="107"/>
      <c r="H16" s="107" t="s">
        <v>526</v>
      </c>
      <c r="I16" s="108" t="s">
        <v>527</v>
      </c>
      <c r="K16" s="91"/>
    </row>
    <row r="17" spans="1:11" s="34" customFormat="1" ht="15.75" x14ac:dyDescent="0.25">
      <c r="A17" s="76">
        <v>43743</v>
      </c>
      <c r="B17" s="632" t="s">
        <v>528</v>
      </c>
      <c r="C17" s="353"/>
      <c r="D17" s="92"/>
      <c r="E17" s="69"/>
      <c r="F17" s="71"/>
      <c r="G17" s="71"/>
      <c r="H17" s="72">
        <f>E17</f>
        <v>0</v>
      </c>
      <c r="I17" s="72"/>
      <c r="J17" s="103"/>
      <c r="K17" s="91"/>
    </row>
    <row r="18" spans="1:11" s="34" customFormat="1" ht="15.75" x14ac:dyDescent="0.25">
      <c r="A18" s="110"/>
      <c r="B18" s="73" t="s">
        <v>11</v>
      </c>
      <c r="C18" s="353" t="s">
        <v>11</v>
      </c>
      <c r="D18" s="92"/>
      <c r="E18" s="74"/>
      <c r="F18" s="71"/>
      <c r="G18" s="71"/>
      <c r="H18" s="72">
        <f t="shared" ref="H18:H24" si="0">H17+E18-F18</f>
        <v>0</v>
      </c>
      <c r="I18" s="111"/>
      <c r="J18" s="103"/>
    </row>
    <row r="19" spans="1:11" s="34" customFormat="1" ht="15.75" x14ac:dyDescent="0.25">
      <c r="A19" s="110"/>
      <c r="B19" s="73" t="s">
        <v>529</v>
      </c>
      <c r="C19" s="353"/>
      <c r="D19" s="92"/>
      <c r="E19" s="74"/>
      <c r="F19" s="71"/>
      <c r="G19" s="71"/>
      <c r="H19" s="72">
        <f t="shared" si="0"/>
        <v>0</v>
      </c>
      <c r="I19" s="78"/>
      <c r="J19" s="103"/>
      <c r="K19" s="91"/>
    </row>
    <row r="20" spans="1:11" s="34" customFormat="1" ht="18" customHeight="1" x14ac:dyDescent="0.25">
      <c r="A20" s="77"/>
      <c r="B20" s="632" t="s">
        <v>530</v>
      </c>
      <c r="C20" s="353"/>
      <c r="D20" s="92"/>
      <c r="E20" s="74"/>
      <c r="F20" s="71"/>
      <c r="G20" s="71"/>
      <c r="H20" s="72">
        <f t="shared" si="0"/>
        <v>0</v>
      </c>
      <c r="I20" s="75"/>
      <c r="J20" s="103"/>
      <c r="K20" s="91"/>
    </row>
    <row r="21" spans="1:11" s="34" customFormat="1" ht="15.75" x14ac:dyDescent="0.25">
      <c r="A21" s="77"/>
      <c r="B21" s="632" t="s">
        <v>531</v>
      </c>
      <c r="C21" s="353" t="s">
        <v>11</v>
      </c>
      <c r="D21" s="92"/>
      <c r="E21" s="74"/>
      <c r="F21" s="71"/>
      <c r="G21" s="71"/>
      <c r="H21" s="72">
        <f t="shared" si="0"/>
        <v>0</v>
      </c>
      <c r="I21" s="75"/>
      <c r="J21" s="103"/>
      <c r="K21" s="91"/>
    </row>
    <row r="22" spans="1:11" s="34" customFormat="1" ht="15.75" x14ac:dyDescent="0.25">
      <c r="A22" s="77"/>
      <c r="B22" s="70" t="s">
        <v>532</v>
      </c>
      <c r="C22" s="353"/>
      <c r="D22" s="92"/>
      <c r="E22" s="74"/>
      <c r="F22" s="71"/>
      <c r="G22" s="71"/>
      <c r="H22" s="72">
        <f t="shared" si="0"/>
        <v>0</v>
      </c>
      <c r="I22" s="78"/>
      <c r="J22" s="103"/>
      <c r="K22" s="93"/>
    </row>
    <row r="23" spans="1:11" s="34" customFormat="1" ht="15.75" x14ac:dyDescent="0.25">
      <c r="A23" s="77"/>
      <c r="B23" s="73" t="s">
        <v>11</v>
      </c>
      <c r="C23" s="353" t="s">
        <v>11</v>
      </c>
      <c r="D23" s="92"/>
      <c r="E23" s="74"/>
      <c r="F23" s="71"/>
      <c r="G23" s="71"/>
      <c r="H23" s="72">
        <f t="shared" si="0"/>
        <v>0</v>
      </c>
      <c r="I23" s="75"/>
      <c r="J23" s="103"/>
      <c r="K23" s="91"/>
    </row>
    <row r="24" spans="1:11" s="34" customFormat="1" ht="15.75" x14ac:dyDescent="0.25">
      <c r="A24" s="76"/>
      <c r="B24" s="70" t="s">
        <v>532</v>
      </c>
      <c r="C24" s="354"/>
      <c r="D24" s="92"/>
      <c r="E24" s="69"/>
      <c r="F24" s="71"/>
      <c r="G24" s="71"/>
      <c r="H24" s="72">
        <f t="shared" si="0"/>
        <v>0</v>
      </c>
      <c r="I24" s="75"/>
      <c r="J24" s="103"/>
      <c r="K24" s="91"/>
    </row>
    <row r="25" spans="1:11" s="34" customFormat="1" ht="15.75" x14ac:dyDescent="0.25">
      <c r="A25" s="76"/>
      <c r="B25" s="109"/>
      <c r="C25" s="354"/>
      <c r="D25" s="92"/>
      <c r="E25" s="92"/>
      <c r="F25" s="92"/>
      <c r="G25" s="92"/>
      <c r="H25" s="113"/>
      <c r="I25" s="75"/>
      <c r="J25" s="103"/>
      <c r="K25" s="91"/>
    </row>
    <row r="26" spans="1:11" ht="20.100000000000001" customHeight="1" x14ac:dyDescent="0.25">
      <c r="A26" s="94"/>
      <c r="B26" s="329"/>
      <c r="C26" s="345"/>
      <c r="D26" s="82"/>
      <c r="E26" s="83">
        <f>SUM(E17:E25)</f>
        <v>0</v>
      </c>
      <c r="F26" s="83">
        <f>SUM(F17:F25)</f>
        <v>0</v>
      </c>
      <c r="G26" s="83"/>
      <c r="H26" s="81"/>
      <c r="I26" s="81"/>
      <c r="J26" s="81"/>
      <c r="K26" s="81"/>
    </row>
    <row r="27" spans="1:11" ht="20.100000000000001" customHeight="1" x14ac:dyDescent="0.25">
      <c r="A27" s="649" t="s">
        <v>533</v>
      </c>
      <c r="B27" s="650"/>
      <c r="C27" s="355"/>
      <c r="E27" s="31">
        <f>E26-49.512</f>
        <v>-49.512</v>
      </c>
      <c r="F27" s="31">
        <f>F26-49.512</f>
        <v>-49.512</v>
      </c>
      <c r="G27" s="31"/>
    </row>
    <row r="28" spans="1:11" ht="33" customHeight="1" x14ac:dyDescent="0.25">
      <c r="A28" s="32" t="s">
        <v>513</v>
      </c>
      <c r="B28" s="330" t="s">
        <v>534</v>
      </c>
      <c r="C28" s="356" t="s">
        <v>535</v>
      </c>
      <c r="D28" s="29" t="s">
        <v>536</v>
      </c>
      <c r="E28" s="29" t="s">
        <v>517</v>
      </c>
      <c r="F28" s="40" t="s">
        <v>525</v>
      </c>
      <c r="G28" s="40" t="s">
        <v>503</v>
      </c>
      <c r="H28" s="40" t="s">
        <v>537</v>
      </c>
      <c r="I28" s="40" t="s">
        <v>538</v>
      </c>
      <c r="J28" s="40" t="s">
        <v>539</v>
      </c>
      <c r="K28" s="29" t="s">
        <v>540</v>
      </c>
    </row>
    <row r="29" spans="1:11" ht="23.45" customHeight="1" x14ac:dyDescent="0.25">
      <c r="A29" s="30">
        <v>43739</v>
      </c>
      <c r="B29" s="331" t="s">
        <v>528</v>
      </c>
      <c r="C29" s="366"/>
      <c r="D29" s="368"/>
      <c r="E29" s="363"/>
      <c r="F29" s="39"/>
      <c r="G29" s="633" t="s">
        <v>524</v>
      </c>
      <c r="H29" s="335"/>
      <c r="I29" s="335"/>
      <c r="J29" s="38"/>
      <c r="K29" s="634"/>
    </row>
    <row r="30" spans="1:11" ht="20.100000000000001" customHeight="1" x14ac:dyDescent="0.25">
      <c r="A30" s="30"/>
      <c r="B30" s="331" t="s">
        <v>11</v>
      </c>
      <c r="C30" s="366"/>
      <c r="D30" s="369"/>
      <c r="E30" s="364">
        <f t="shared" ref="E30:E48" si="1">E29-C30+D30</f>
        <v>0</v>
      </c>
      <c r="F30" s="39" t="e">
        <f>C30/H30</f>
        <v>#DIV/0!</v>
      </c>
      <c r="G30" s="635" t="s">
        <v>11</v>
      </c>
      <c r="H30" s="335"/>
      <c r="I30" s="335"/>
      <c r="J30" s="38"/>
      <c r="K30" s="37"/>
    </row>
    <row r="31" spans="1:11" ht="29.25" customHeight="1" x14ac:dyDescent="0.25">
      <c r="A31" s="30"/>
      <c r="B31" s="341" t="s">
        <v>541</v>
      </c>
      <c r="C31" s="366"/>
      <c r="D31" s="369"/>
      <c r="E31" s="364">
        <f t="shared" si="1"/>
        <v>0</v>
      </c>
      <c r="F31" s="338">
        <f>F22</f>
        <v>0</v>
      </c>
      <c r="G31" s="338"/>
      <c r="H31" s="335" t="e">
        <f>D31/F31</f>
        <v>#DIV/0!</v>
      </c>
      <c r="I31" s="336"/>
      <c r="J31" s="38"/>
      <c r="K31" s="634"/>
    </row>
    <row r="32" spans="1:11" ht="29.25" customHeight="1" x14ac:dyDescent="0.25">
      <c r="A32" s="35"/>
      <c r="B32" s="506"/>
      <c r="C32" s="370"/>
      <c r="D32" s="371"/>
      <c r="E32" s="364">
        <f t="shared" si="1"/>
        <v>0</v>
      </c>
      <c r="F32" s="39" t="e">
        <f t="shared" ref="F32:F61" si="2">C32/H32</f>
        <v>#DIV/0!</v>
      </c>
      <c r="G32" s="635"/>
      <c r="H32" s="335"/>
      <c r="I32" s="336"/>
      <c r="J32" s="38"/>
      <c r="K32" s="634"/>
    </row>
    <row r="33" spans="1:11" ht="21" customHeight="1" x14ac:dyDescent="0.25">
      <c r="A33" s="35"/>
      <c r="B33" s="507"/>
      <c r="C33" s="366"/>
      <c r="D33" s="372"/>
      <c r="E33" s="364">
        <f t="shared" si="1"/>
        <v>0</v>
      </c>
      <c r="F33" s="39" t="e">
        <f t="shared" si="2"/>
        <v>#DIV/0!</v>
      </c>
      <c r="G33" s="343"/>
      <c r="H33" s="335"/>
      <c r="I33" s="336"/>
      <c r="J33" s="38"/>
      <c r="K33" s="634"/>
    </row>
    <row r="34" spans="1:11" ht="21" customHeight="1" x14ac:dyDescent="0.25">
      <c r="A34" s="35"/>
      <c r="B34" s="331"/>
      <c r="C34" s="366"/>
      <c r="D34" s="369"/>
      <c r="E34" s="364">
        <f t="shared" si="1"/>
        <v>0</v>
      </c>
      <c r="F34" s="39" t="e">
        <f t="shared" si="2"/>
        <v>#DIV/0!</v>
      </c>
      <c r="G34" s="338"/>
      <c r="H34" s="335"/>
      <c r="I34" s="336"/>
      <c r="J34" s="38"/>
      <c r="K34" s="37"/>
    </row>
    <row r="35" spans="1:11" ht="29.25" customHeight="1" x14ac:dyDescent="0.25">
      <c r="A35" s="35"/>
      <c r="B35" s="331"/>
      <c r="C35" s="373"/>
      <c r="D35" s="374"/>
      <c r="E35" s="364">
        <f t="shared" si="1"/>
        <v>0</v>
      </c>
      <c r="F35" s="39" t="e">
        <f t="shared" si="2"/>
        <v>#DIV/0!</v>
      </c>
      <c r="G35" s="339"/>
      <c r="H35" s="335"/>
      <c r="I35" s="337"/>
      <c r="J35" s="43"/>
      <c r="K35" s="636"/>
    </row>
    <row r="36" spans="1:11" ht="29.25" customHeight="1" x14ac:dyDescent="0.25">
      <c r="A36" s="42"/>
      <c r="B36" s="342"/>
      <c r="C36" s="373"/>
      <c r="D36" s="374"/>
      <c r="E36" s="364">
        <f t="shared" si="1"/>
        <v>0</v>
      </c>
      <c r="F36" s="39" t="e">
        <f t="shared" si="2"/>
        <v>#DIV/0!</v>
      </c>
      <c r="G36" s="635"/>
      <c r="H36" s="335"/>
      <c r="I36" s="337"/>
      <c r="J36" s="43"/>
      <c r="K36" s="636"/>
    </row>
    <row r="37" spans="1:11" ht="21" customHeight="1" x14ac:dyDescent="0.25">
      <c r="A37" s="42"/>
      <c r="B37" s="332"/>
      <c r="C37" s="370"/>
      <c r="D37" s="375"/>
      <c r="E37" s="364">
        <f t="shared" si="1"/>
        <v>0</v>
      </c>
      <c r="F37" s="39" t="e">
        <f t="shared" si="2"/>
        <v>#DIV/0!</v>
      </c>
      <c r="G37" s="635"/>
      <c r="H37" s="335"/>
      <c r="I37" s="337"/>
      <c r="J37" s="43"/>
      <c r="K37" s="636"/>
    </row>
    <row r="38" spans="1:11" ht="21" customHeight="1" x14ac:dyDescent="0.25">
      <c r="A38" s="42"/>
      <c r="B38" s="332"/>
      <c r="C38" s="370"/>
      <c r="D38" s="375"/>
      <c r="E38" s="364">
        <f t="shared" si="1"/>
        <v>0</v>
      </c>
      <c r="F38" s="39" t="e">
        <f t="shared" si="2"/>
        <v>#DIV/0!</v>
      </c>
      <c r="G38" s="635"/>
      <c r="H38" s="335"/>
      <c r="I38" s="337"/>
      <c r="J38" s="43"/>
      <c r="K38" s="636"/>
    </row>
    <row r="39" spans="1:11" ht="21" customHeight="1" x14ac:dyDescent="0.25">
      <c r="A39" s="42"/>
      <c r="B39" s="333"/>
      <c r="C39" s="376"/>
      <c r="D39" s="377"/>
      <c r="E39" s="364">
        <f t="shared" si="1"/>
        <v>0</v>
      </c>
      <c r="F39" s="39" t="e">
        <f t="shared" si="2"/>
        <v>#DIV/0!</v>
      </c>
      <c r="G39" s="635"/>
      <c r="H39" s="335"/>
      <c r="I39" s="335"/>
      <c r="J39" s="41">
        <f>SUM(J29:J37)</f>
        <v>0</v>
      </c>
      <c r="K39" s="37"/>
    </row>
    <row r="40" spans="1:11" s="34" customFormat="1" ht="15.75" x14ac:dyDescent="0.25">
      <c r="A40" s="42"/>
      <c r="B40" s="341"/>
      <c r="C40" s="378"/>
      <c r="D40" s="379"/>
      <c r="E40" s="364">
        <f t="shared" si="1"/>
        <v>0</v>
      </c>
      <c r="F40" s="39">
        <f>F24</f>
        <v>0</v>
      </c>
      <c r="G40" s="39"/>
      <c r="H40" s="335"/>
      <c r="I40" s="637" t="s">
        <v>542</v>
      </c>
      <c r="J40" s="340"/>
      <c r="K40" s="340"/>
    </row>
    <row r="41" spans="1:11" s="34" customFormat="1" ht="15.75" x14ac:dyDescent="0.25">
      <c r="A41" s="42"/>
      <c r="B41" s="359"/>
      <c r="C41" s="380"/>
      <c r="D41" s="381"/>
      <c r="E41" s="365">
        <f t="shared" si="1"/>
        <v>0</v>
      </c>
      <c r="F41" s="39" t="e">
        <f t="shared" si="2"/>
        <v>#DIV/0!</v>
      </c>
      <c r="G41" s="344"/>
      <c r="H41" s="335"/>
      <c r="I41" s="335"/>
      <c r="J41" s="340"/>
      <c r="K41" s="340"/>
    </row>
    <row r="42" spans="1:11" s="34" customFormat="1" ht="24.95" customHeight="1" x14ac:dyDescent="0.25">
      <c r="A42" s="42"/>
      <c r="B42" s="359"/>
      <c r="C42" s="380"/>
      <c r="D42" s="381"/>
      <c r="E42" s="365">
        <f t="shared" si="1"/>
        <v>0</v>
      </c>
      <c r="F42" s="39" t="e">
        <f t="shared" si="2"/>
        <v>#DIV/0!</v>
      </c>
      <c r="G42" s="358"/>
      <c r="H42" s="335"/>
      <c r="I42" s="335"/>
      <c r="J42" s="340"/>
      <c r="K42" s="340"/>
    </row>
    <row r="43" spans="1:11" s="34" customFormat="1" ht="15.75" x14ac:dyDescent="0.25">
      <c r="A43" s="42"/>
      <c r="B43" s="360"/>
      <c r="C43" s="380"/>
      <c r="D43" s="382"/>
      <c r="E43" s="365">
        <f t="shared" si="1"/>
        <v>0</v>
      </c>
      <c r="F43" s="39" t="e">
        <f t="shared" si="2"/>
        <v>#DIV/0!</v>
      </c>
      <c r="G43" s="344"/>
      <c r="H43" s="335"/>
      <c r="I43" s="335"/>
      <c r="J43" s="340"/>
      <c r="K43" s="340"/>
    </row>
    <row r="44" spans="1:11" s="34" customFormat="1" ht="15.75" x14ac:dyDescent="0.25">
      <c r="A44" s="42"/>
      <c r="B44" s="360"/>
      <c r="C44" s="367"/>
      <c r="D44" s="379"/>
      <c r="E44" s="364">
        <f t="shared" si="1"/>
        <v>0</v>
      </c>
      <c r="F44" s="39" t="e">
        <f t="shared" si="2"/>
        <v>#DIV/0!</v>
      </c>
      <c r="G44" s="344"/>
      <c r="H44" s="335"/>
      <c r="I44" s="335"/>
      <c r="J44" s="340"/>
      <c r="K44" s="340"/>
    </row>
    <row r="45" spans="1:11" s="34" customFormat="1" ht="15.75" x14ac:dyDescent="0.25">
      <c r="A45" s="42"/>
      <c r="B45" s="333"/>
      <c r="C45" s="367"/>
      <c r="D45" s="379"/>
      <c r="E45" s="364">
        <f t="shared" si="1"/>
        <v>0</v>
      </c>
      <c r="F45" s="39" t="e">
        <f t="shared" si="2"/>
        <v>#DIV/0!</v>
      </c>
      <c r="G45" s="635"/>
      <c r="H45" s="335"/>
      <c r="I45" s="335"/>
      <c r="J45" s="340"/>
      <c r="K45" s="340"/>
    </row>
    <row r="46" spans="1:11" s="34" customFormat="1" ht="15.75" x14ac:dyDescent="0.25">
      <c r="A46" s="42"/>
      <c r="B46" s="359"/>
      <c r="C46" s="367"/>
      <c r="D46" s="379"/>
      <c r="E46" s="364">
        <f t="shared" si="1"/>
        <v>0</v>
      </c>
      <c r="F46" s="39" t="e">
        <f t="shared" si="2"/>
        <v>#DIV/0!</v>
      </c>
      <c r="G46" s="344"/>
      <c r="H46" s="335"/>
      <c r="I46" s="335"/>
      <c r="J46" s="340"/>
      <c r="K46" s="340"/>
    </row>
    <row r="47" spans="1:11" s="34" customFormat="1" ht="15.75" x14ac:dyDescent="0.25">
      <c r="A47" s="42"/>
      <c r="B47" s="361"/>
      <c r="C47" s="367"/>
      <c r="D47" s="379"/>
      <c r="E47" s="364">
        <f t="shared" si="1"/>
        <v>0</v>
      </c>
      <c r="F47" s="39" t="e">
        <f t="shared" si="2"/>
        <v>#DIV/0!</v>
      </c>
      <c r="G47" s="39"/>
      <c r="H47" s="335"/>
      <c r="I47" s="335"/>
      <c r="J47" s="340"/>
      <c r="K47" s="340"/>
    </row>
    <row r="48" spans="1:11" s="34" customFormat="1" ht="15.75" x14ac:dyDescent="0.25">
      <c r="A48" s="42"/>
      <c r="B48" s="333"/>
      <c r="C48" s="367"/>
      <c r="D48" s="379"/>
      <c r="E48" s="364">
        <f t="shared" si="1"/>
        <v>0</v>
      </c>
      <c r="F48" s="39" t="e">
        <f t="shared" si="2"/>
        <v>#DIV/0!</v>
      </c>
      <c r="G48" s="635"/>
      <c r="H48" s="335"/>
      <c r="I48" s="335"/>
      <c r="J48" s="340"/>
      <c r="K48" s="340"/>
    </row>
    <row r="49" spans="1:11" s="34" customFormat="1" x14ac:dyDescent="0.25">
      <c r="A49" s="42"/>
      <c r="B49" s="508"/>
      <c r="C49" s="509"/>
      <c r="D49" s="510"/>
      <c r="E49" s="335"/>
      <c r="F49" s="39" t="e">
        <f t="shared" si="2"/>
        <v>#DIV/0!</v>
      </c>
      <c r="G49" s="39"/>
      <c r="H49" s="335"/>
      <c r="I49" s="335"/>
      <c r="J49" s="340"/>
      <c r="K49" s="340"/>
    </row>
    <row r="50" spans="1:11" s="34" customFormat="1" x14ac:dyDescent="0.25">
      <c r="A50" s="42"/>
      <c r="B50" s="508"/>
      <c r="C50" s="509"/>
      <c r="D50" s="510"/>
      <c r="E50" s="335"/>
      <c r="F50" s="39" t="e">
        <f t="shared" si="2"/>
        <v>#DIV/0!</v>
      </c>
      <c r="G50" s="39"/>
      <c r="H50" s="335"/>
      <c r="I50" s="335"/>
      <c r="J50" s="340"/>
      <c r="K50" s="340"/>
    </row>
    <row r="51" spans="1:11" s="34" customFormat="1" x14ac:dyDescent="0.25">
      <c r="A51" s="42"/>
      <c r="B51" s="508"/>
      <c r="C51" s="509"/>
      <c r="D51" s="510"/>
      <c r="E51" s="335"/>
      <c r="F51" s="39" t="e">
        <f t="shared" si="2"/>
        <v>#DIV/0!</v>
      </c>
      <c r="G51" s="39"/>
      <c r="H51" s="335"/>
      <c r="I51" s="335"/>
      <c r="J51" s="340"/>
      <c r="K51" s="340"/>
    </row>
    <row r="52" spans="1:11" s="34" customFormat="1" x14ac:dyDescent="0.25">
      <c r="A52" s="42"/>
      <c r="B52" s="508"/>
      <c r="C52" s="509"/>
      <c r="D52" s="510"/>
      <c r="E52" s="335"/>
      <c r="F52" s="39" t="e">
        <f t="shared" si="2"/>
        <v>#DIV/0!</v>
      </c>
      <c r="G52" s="39"/>
      <c r="H52" s="335"/>
      <c r="I52" s="335"/>
      <c r="J52" s="340"/>
      <c r="K52" s="340"/>
    </row>
    <row r="53" spans="1:11" s="34" customFormat="1" x14ac:dyDescent="0.25">
      <c r="A53" s="42"/>
      <c r="B53" s="508"/>
      <c r="C53" s="509"/>
      <c r="D53" s="510"/>
      <c r="E53" s="335"/>
      <c r="F53" s="39" t="e">
        <f t="shared" si="2"/>
        <v>#DIV/0!</v>
      </c>
      <c r="G53" s="39"/>
      <c r="H53" s="335"/>
      <c r="I53" s="37"/>
      <c r="J53" s="340"/>
      <c r="K53" s="340"/>
    </row>
    <row r="54" spans="1:11" s="34" customFormat="1" x14ac:dyDescent="0.25">
      <c r="A54" s="42"/>
      <c r="B54" s="508"/>
      <c r="C54" s="509"/>
      <c r="D54" s="510"/>
      <c r="E54" s="335"/>
      <c r="F54" s="39" t="e">
        <f t="shared" si="2"/>
        <v>#DIV/0!</v>
      </c>
      <c r="G54" s="39"/>
      <c r="H54" s="335"/>
      <c r="I54" s="37"/>
      <c r="J54" s="340"/>
      <c r="K54" s="340"/>
    </row>
    <row r="55" spans="1:11" s="34" customFormat="1" x14ac:dyDescent="0.25">
      <c r="A55" s="42"/>
      <c r="B55" s="508"/>
      <c r="C55" s="509"/>
      <c r="D55" s="510"/>
      <c r="E55" s="335"/>
      <c r="F55" s="39" t="e">
        <f t="shared" si="2"/>
        <v>#DIV/0!</v>
      </c>
      <c r="G55" s="39"/>
      <c r="H55" s="335"/>
      <c r="I55" s="37"/>
      <c r="J55" s="340"/>
      <c r="K55" s="340"/>
    </row>
    <row r="56" spans="1:11" s="34" customFormat="1" x14ac:dyDescent="0.25">
      <c r="A56" s="42"/>
      <c r="B56" s="508"/>
      <c r="C56" s="509"/>
      <c r="D56" s="510"/>
      <c r="E56" s="335"/>
      <c r="F56" s="39" t="e">
        <f t="shared" si="2"/>
        <v>#DIV/0!</v>
      </c>
      <c r="G56" s="39"/>
      <c r="H56" s="335"/>
      <c r="I56" s="37"/>
      <c r="J56" s="340"/>
      <c r="K56" s="340"/>
    </row>
    <row r="57" spans="1:11" s="34" customFormat="1" x14ac:dyDescent="0.25">
      <c r="A57" s="42"/>
      <c r="B57" s="508"/>
      <c r="C57" s="509"/>
      <c r="D57" s="510"/>
      <c r="E57" s="335"/>
      <c r="F57" s="39" t="e">
        <f t="shared" si="2"/>
        <v>#DIV/0!</v>
      </c>
      <c r="G57" s="39"/>
      <c r="H57" s="335"/>
      <c r="I57" s="37"/>
      <c r="J57" s="340"/>
      <c r="K57" s="340"/>
    </row>
    <row r="58" spans="1:11" s="34" customFormat="1" x14ac:dyDescent="0.25">
      <c r="A58" s="42"/>
      <c r="B58" s="508"/>
      <c r="C58" s="509"/>
      <c r="D58" s="510"/>
      <c r="E58" s="511"/>
      <c r="F58" s="39" t="e">
        <f t="shared" si="2"/>
        <v>#DIV/0!</v>
      </c>
      <c r="G58" s="39"/>
      <c r="H58" s="335"/>
      <c r="I58" s="37"/>
      <c r="J58" s="340"/>
      <c r="K58" s="340"/>
    </row>
    <row r="59" spans="1:11" s="34" customFormat="1" x14ac:dyDescent="0.25">
      <c r="A59" s="42"/>
      <c r="B59" s="508"/>
      <c r="C59" s="509"/>
      <c r="D59" s="510"/>
      <c r="E59" s="511"/>
      <c r="F59" s="39" t="e">
        <f t="shared" si="2"/>
        <v>#DIV/0!</v>
      </c>
      <c r="G59" s="37"/>
      <c r="H59" s="335"/>
      <c r="I59" s="37"/>
      <c r="J59" s="340"/>
      <c r="K59" s="340"/>
    </row>
    <row r="60" spans="1:11" s="34" customFormat="1" x14ac:dyDescent="0.25">
      <c r="A60" s="42"/>
      <c r="B60" s="508"/>
      <c r="C60" s="509"/>
      <c r="D60" s="510"/>
      <c r="E60" s="511"/>
      <c r="F60" s="39" t="e">
        <f t="shared" si="2"/>
        <v>#DIV/0!</v>
      </c>
      <c r="G60" s="37"/>
      <c r="H60" s="335"/>
      <c r="I60" s="37"/>
      <c r="J60" s="340"/>
      <c r="K60" s="340"/>
    </row>
    <row r="61" spans="1:11" s="34" customFormat="1" x14ac:dyDescent="0.25">
      <c r="A61" s="42"/>
      <c r="B61" s="508"/>
      <c r="C61" s="509"/>
      <c r="D61" s="510"/>
      <c r="E61" s="511"/>
      <c r="F61" s="39" t="e">
        <f t="shared" si="2"/>
        <v>#DIV/0!</v>
      </c>
      <c r="G61" s="37"/>
      <c r="H61" s="335"/>
      <c r="I61" s="37"/>
      <c r="J61" s="340"/>
      <c r="K61" s="340"/>
    </row>
    <row r="62" spans="1:11" s="34" customFormat="1" x14ac:dyDescent="0.25">
      <c r="A62" s="42"/>
      <c r="B62" s="508"/>
      <c r="C62" s="509"/>
      <c r="D62" s="510"/>
      <c r="E62" s="511"/>
      <c r="F62" s="37"/>
      <c r="G62" s="37"/>
      <c r="H62" s="37"/>
      <c r="I62" s="37"/>
      <c r="J62" s="340"/>
      <c r="K62" s="340"/>
    </row>
    <row r="63" spans="1:11" s="34" customFormat="1" x14ac:dyDescent="0.25">
      <c r="A63" s="42"/>
      <c r="B63" s="508"/>
      <c r="C63" s="509"/>
      <c r="D63" s="510"/>
      <c r="E63" s="511"/>
      <c r="F63" s="37"/>
      <c r="G63" s="37"/>
      <c r="H63" s="37"/>
      <c r="I63" s="37"/>
      <c r="J63" s="340"/>
      <c r="K63" s="340"/>
    </row>
    <row r="64" spans="1:11" s="34" customFormat="1" x14ac:dyDescent="0.25">
      <c r="A64" s="42"/>
      <c r="B64" s="508"/>
      <c r="C64" s="509"/>
      <c r="D64" s="510"/>
      <c r="E64" s="511"/>
      <c r="F64" s="37"/>
      <c r="G64" s="37"/>
      <c r="H64" s="37"/>
      <c r="I64" s="37"/>
      <c r="J64" s="340"/>
      <c r="K64" s="340"/>
    </row>
    <row r="65" spans="1:11" s="34" customFormat="1" x14ac:dyDescent="0.25">
      <c r="A65" s="42"/>
      <c r="B65" s="508"/>
      <c r="C65" s="509"/>
      <c r="D65" s="510"/>
      <c r="E65" s="511"/>
      <c r="F65" s="37"/>
      <c r="G65" s="37"/>
      <c r="H65" s="37"/>
      <c r="I65" s="37"/>
      <c r="J65" s="340"/>
      <c r="K65" s="340"/>
    </row>
    <row r="66" spans="1:11" s="34" customFormat="1" x14ac:dyDescent="0.25">
      <c r="A66" s="42"/>
      <c r="B66" s="508"/>
      <c r="C66" s="509"/>
      <c r="D66" s="510"/>
      <c r="E66" s="511"/>
      <c r="F66" s="37"/>
      <c r="G66" s="37"/>
      <c r="H66" s="37"/>
      <c r="I66" s="37"/>
      <c r="J66" s="340"/>
      <c r="K66" s="340"/>
    </row>
    <row r="67" spans="1:11" s="34" customFormat="1" x14ac:dyDescent="0.25">
      <c r="A67" s="42"/>
      <c r="B67" s="508"/>
      <c r="C67" s="509"/>
      <c r="D67" s="510"/>
      <c r="E67" s="511"/>
      <c r="F67" s="37"/>
      <c r="G67" s="37"/>
      <c r="H67" s="37"/>
      <c r="I67" s="37"/>
      <c r="J67" s="340"/>
      <c r="K67" s="340"/>
    </row>
    <row r="68" spans="1:11" s="34" customFormat="1" x14ac:dyDescent="0.25">
      <c r="A68" s="42"/>
      <c r="B68" s="508"/>
      <c r="C68" s="509"/>
      <c r="D68" s="510"/>
      <c r="E68" s="511"/>
      <c r="F68" s="37"/>
      <c r="G68" s="37"/>
      <c r="H68" s="37"/>
      <c r="I68" s="37"/>
      <c r="J68" s="340"/>
      <c r="K68" s="340"/>
    </row>
    <row r="69" spans="1:11" s="34" customFormat="1" x14ac:dyDescent="0.25">
      <c r="A69" s="42"/>
      <c r="B69" s="508"/>
      <c r="C69" s="512"/>
      <c r="D69" s="38"/>
      <c r="E69" s="511"/>
      <c r="F69" s="37"/>
      <c r="G69" s="37"/>
      <c r="H69" s="37"/>
      <c r="I69" s="37"/>
      <c r="J69" s="340"/>
      <c r="K69" s="340"/>
    </row>
    <row r="70" spans="1:11" s="34" customFormat="1" x14ac:dyDescent="0.25">
      <c r="B70" s="334"/>
      <c r="C70" s="357"/>
      <c r="D70" s="33"/>
      <c r="E70" s="36"/>
      <c r="F70" s="27"/>
      <c r="G70" s="27"/>
      <c r="H70" s="27"/>
      <c r="I70" s="27"/>
    </row>
    <row r="71" spans="1:11" s="34" customFormat="1" x14ac:dyDescent="0.25">
      <c r="B71" s="334"/>
      <c r="C71" s="357"/>
      <c r="D71" s="33"/>
      <c r="E71" s="36"/>
      <c r="F71" s="27"/>
      <c r="G71" s="27"/>
      <c r="H71" s="27"/>
      <c r="I71" s="27"/>
    </row>
    <row r="72" spans="1:11" s="34" customFormat="1" x14ac:dyDescent="0.25">
      <c r="B72" s="334"/>
      <c r="C72" s="357"/>
      <c r="D72" s="33"/>
      <c r="E72" s="36"/>
      <c r="F72" s="27"/>
      <c r="G72" s="27"/>
      <c r="H72" s="27"/>
      <c r="I72" s="27"/>
    </row>
    <row r="73" spans="1:11" s="34" customFormat="1" x14ac:dyDescent="0.25">
      <c r="B73" s="334"/>
      <c r="C73" s="357"/>
      <c r="D73" s="33"/>
      <c r="E73" s="36"/>
      <c r="F73" s="27"/>
      <c r="G73" s="27"/>
      <c r="H73" s="27"/>
      <c r="I73" s="27"/>
    </row>
    <row r="74" spans="1:11" s="34" customFormat="1" x14ac:dyDescent="0.25">
      <c r="B74" s="334"/>
      <c r="C74" s="357"/>
      <c r="D74" s="33"/>
      <c r="E74" s="36"/>
      <c r="F74" s="27"/>
      <c r="G74" s="27"/>
      <c r="H74" s="27"/>
      <c r="I74" s="27"/>
    </row>
    <row r="75" spans="1:11" s="34" customFormat="1" x14ac:dyDescent="0.25">
      <c r="B75" s="334"/>
      <c r="C75" s="357"/>
      <c r="D75" s="33"/>
      <c r="E75" s="36"/>
      <c r="F75" s="27"/>
      <c r="G75" s="27"/>
      <c r="H75" s="27"/>
      <c r="I75" s="27"/>
    </row>
    <row r="76" spans="1:11" s="34" customFormat="1" x14ac:dyDescent="0.25">
      <c r="B76" s="334"/>
      <c r="C76" s="357"/>
      <c r="D76" s="33"/>
      <c r="E76" s="36"/>
      <c r="F76" s="27"/>
      <c r="G76" s="27"/>
      <c r="H76" s="27"/>
      <c r="I76" s="27"/>
    </row>
    <row r="77" spans="1:11" s="34" customFormat="1" x14ac:dyDescent="0.25">
      <c r="B77" s="334"/>
      <c r="C77" s="357"/>
      <c r="D77" s="33"/>
      <c r="E77" s="36"/>
      <c r="F77" s="27"/>
      <c r="G77" s="27"/>
      <c r="H77" s="27"/>
      <c r="I77" s="27"/>
    </row>
    <row r="78" spans="1:11" s="34" customFormat="1" x14ac:dyDescent="0.25">
      <c r="B78" s="334"/>
      <c r="C78" s="357"/>
      <c r="D78" s="33"/>
      <c r="E78" s="36"/>
      <c r="F78" s="27"/>
      <c r="G78" s="27"/>
      <c r="H78" s="27"/>
      <c r="I78" s="27"/>
    </row>
    <row r="79" spans="1:11" s="34" customFormat="1" x14ac:dyDescent="0.25">
      <c r="B79" s="334"/>
      <c r="C79" s="357"/>
      <c r="D79" s="33"/>
      <c r="E79" s="36"/>
      <c r="F79" s="27"/>
      <c r="G79" s="27"/>
      <c r="H79" s="27"/>
      <c r="I79" s="27"/>
    </row>
    <row r="80" spans="1:11" s="34" customFormat="1" x14ac:dyDescent="0.25">
      <c r="B80" s="334"/>
      <c r="C80" s="357"/>
      <c r="D80" s="33"/>
      <c r="E80" s="36"/>
      <c r="F80" s="27"/>
      <c r="G80" s="27"/>
      <c r="H80" s="27"/>
      <c r="I80" s="27"/>
    </row>
    <row r="81" spans="2:9" s="34" customFormat="1" x14ac:dyDescent="0.25">
      <c r="B81" s="334"/>
      <c r="C81" s="357"/>
      <c r="D81" s="33"/>
      <c r="E81" s="36"/>
      <c r="F81" s="27"/>
      <c r="G81" s="27"/>
      <c r="H81" s="27"/>
      <c r="I81" s="27"/>
    </row>
    <row r="82" spans="2:9" s="34" customFormat="1" x14ac:dyDescent="0.25">
      <c r="B82" s="334"/>
      <c r="C82" s="357"/>
      <c r="D82" s="33"/>
      <c r="E82" s="36"/>
      <c r="F82" s="27"/>
      <c r="G82" s="27"/>
      <c r="H82" s="27"/>
      <c r="I82" s="27"/>
    </row>
    <row r="83" spans="2:9" s="34" customFormat="1" x14ac:dyDescent="0.25">
      <c r="B83" s="334"/>
      <c r="C83" s="357"/>
      <c r="D83" s="33"/>
      <c r="E83" s="36"/>
      <c r="F83" s="27"/>
      <c r="G83" s="27"/>
      <c r="H83" s="27"/>
      <c r="I83" s="27"/>
    </row>
    <row r="84" spans="2:9" s="34" customFormat="1" x14ac:dyDescent="0.25">
      <c r="B84" s="334"/>
      <c r="C84" s="357"/>
      <c r="D84" s="33"/>
      <c r="E84" s="36"/>
      <c r="F84" s="27"/>
      <c r="G84" s="27"/>
      <c r="H84" s="27"/>
      <c r="I84" s="27"/>
    </row>
    <row r="85" spans="2:9" s="34" customFormat="1" x14ac:dyDescent="0.25">
      <c r="B85" s="334"/>
      <c r="C85" s="357"/>
      <c r="D85" s="33"/>
      <c r="E85" s="36"/>
      <c r="F85" s="27"/>
      <c r="G85" s="27"/>
      <c r="H85" s="27"/>
      <c r="I85" s="27"/>
    </row>
    <row r="86" spans="2:9" s="34" customFormat="1" x14ac:dyDescent="0.25">
      <c r="B86" s="334"/>
      <c r="C86" s="357"/>
      <c r="D86" s="33"/>
      <c r="E86" s="36"/>
      <c r="F86" s="27"/>
      <c r="G86" s="27"/>
      <c r="H86" s="27"/>
      <c r="I86" s="27"/>
    </row>
    <row r="87" spans="2:9" s="34" customFormat="1" x14ac:dyDescent="0.25">
      <c r="B87" s="334"/>
      <c r="C87" s="357"/>
      <c r="D87" s="33"/>
      <c r="E87" s="36"/>
      <c r="F87" s="27"/>
      <c r="G87" s="27"/>
      <c r="H87" s="27"/>
      <c r="I87" s="27"/>
    </row>
    <row r="88" spans="2:9" s="34" customFormat="1" x14ac:dyDescent="0.25">
      <c r="B88" s="334"/>
      <c r="C88" s="357"/>
      <c r="D88" s="33"/>
      <c r="E88" s="36"/>
      <c r="F88" s="27"/>
      <c r="G88" s="27"/>
      <c r="H88" s="27"/>
      <c r="I88" s="27"/>
    </row>
    <row r="89" spans="2:9" s="34" customFormat="1" x14ac:dyDescent="0.25">
      <c r="B89" s="334"/>
      <c r="C89" s="357"/>
      <c r="D89" s="33"/>
      <c r="E89" s="36"/>
      <c r="F89" s="27"/>
      <c r="G89" s="27"/>
      <c r="H89" s="27"/>
      <c r="I89" s="27"/>
    </row>
    <row r="90" spans="2:9" s="34" customFormat="1" x14ac:dyDescent="0.25">
      <c r="B90" s="334"/>
      <c r="C90" s="357"/>
      <c r="D90" s="33"/>
      <c r="E90" s="36"/>
      <c r="F90" s="27"/>
      <c r="G90" s="27"/>
      <c r="H90" s="27"/>
      <c r="I90" s="27"/>
    </row>
    <row r="91" spans="2:9" s="34" customFormat="1" x14ac:dyDescent="0.25">
      <c r="B91" s="334"/>
      <c r="C91" s="357"/>
      <c r="D91" s="33"/>
      <c r="E91" s="36"/>
      <c r="F91" s="27"/>
      <c r="G91" s="27"/>
      <c r="H91" s="27"/>
      <c r="I91" s="27"/>
    </row>
    <row r="92" spans="2:9" s="34" customFormat="1" x14ac:dyDescent="0.25">
      <c r="B92" s="334"/>
      <c r="C92" s="357"/>
      <c r="D92" s="33"/>
      <c r="E92" s="36"/>
      <c r="F92" s="27"/>
      <c r="G92" s="27"/>
      <c r="H92" s="27"/>
      <c r="I92" s="27"/>
    </row>
    <row r="93" spans="2:9" s="34" customFormat="1" x14ac:dyDescent="0.25">
      <c r="B93" s="334"/>
      <c r="C93" s="357"/>
      <c r="D93" s="33"/>
      <c r="E93" s="36"/>
      <c r="F93" s="27"/>
      <c r="G93" s="27"/>
      <c r="H93" s="27"/>
      <c r="I93" s="27"/>
    </row>
    <row r="94" spans="2:9" s="34" customFormat="1" x14ac:dyDescent="0.25">
      <c r="B94" s="334"/>
      <c r="C94" s="357"/>
      <c r="D94" s="33"/>
      <c r="E94" s="36"/>
      <c r="F94" s="27"/>
      <c r="G94" s="27"/>
      <c r="H94" s="27"/>
      <c r="I94" s="27"/>
    </row>
  </sheetData>
  <sortState ref="A6:E10">
    <sortCondition ref="A6:A10"/>
    <sortCondition ref="B6:B10"/>
  </sortState>
  <mergeCells count="1">
    <mergeCell ref="A27:B27"/>
  </mergeCells>
  <pageMargins left="0.7" right="0.7" top="0.75" bottom="0.75" header="0.3" footer="0.3"/>
  <pageSetup fitToHeight="2" orientation="landscape" r:id="rId1"/>
  <headerFooter>
    <oddHeader>&amp;CFinal Report 
Income and Expense
8 October 2009 to 4 April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xSplit="1" ySplit="1" topLeftCell="B7" activePane="bottomRight" state="frozen"/>
      <selection pane="topRight" activeCell="B1" sqref="B1"/>
      <selection pane="bottomLeft" activeCell="A2" sqref="A2"/>
      <selection pane="bottomRight" sqref="A1:F9"/>
    </sheetView>
  </sheetViews>
  <sheetFormatPr defaultColWidth="8.85546875" defaultRowHeight="12.75" x14ac:dyDescent="0.2"/>
  <cols>
    <col min="1" max="1" width="14" style="584" customWidth="1"/>
    <col min="2" max="2" width="24.140625" customWidth="1"/>
    <col min="3" max="3" width="23.42578125" customWidth="1"/>
    <col min="4" max="4" width="9.42578125" style="24" customWidth="1"/>
    <col min="5" max="5" width="20.5703125" customWidth="1"/>
    <col min="6" max="6" width="20.42578125" customWidth="1"/>
  </cols>
  <sheetData>
    <row r="1" spans="1:9" s="584" customFormat="1" ht="31.5" customHeight="1" thickBot="1" x14ac:dyDescent="0.25">
      <c r="A1" s="582" t="s">
        <v>543</v>
      </c>
      <c r="B1" s="582" t="s">
        <v>544</v>
      </c>
      <c r="C1" s="582" t="s">
        <v>545</v>
      </c>
      <c r="D1" s="582" t="s">
        <v>546</v>
      </c>
      <c r="E1" s="582" t="s">
        <v>547</v>
      </c>
      <c r="F1" s="582" t="s">
        <v>548</v>
      </c>
    </row>
    <row r="2" spans="1:9" s="24" customFormat="1" ht="78.75" customHeight="1" thickBot="1" x14ac:dyDescent="0.25">
      <c r="A2" s="583" t="s">
        <v>549</v>
      </c>
      <c r="B2" s="188" t="s">
        <v>550</v>
      </c>
      <c r="C2" s="188" t="s">
        <v>551</v>
      </c>
      <c r="D2" s="190" t="s">
        <v>552</v>
      </c>
      <c r="E2" s="189" t="s">
        <v>553</v>
      </c>
      <c r="F2" s="188" t="s">
        <v>554</v>
      </c>
      <c r="I2" s="621"/>
    </row>
    <row r="3" spans="1:9" s="24" customFormat="1" ht="51.75" thickBot="1" x14ac:dyDescent="0.25">
      <c r="A3" s="583" t="s">
        <v>555</v>
      </c>
      <c r="B3" s="188" t="s">
        <v>556</v>
      </c>
      <c r="C3" s="188" t="s">
        <v>557</v>
      </c>
      <c r="D3" s="190" t="s">
        <v>558</v>
      </c>
      <c r="E3" s="190" t="s">
        <v>559</v>
      </c>
      <c r="F3" s="188" t="s">
        <v>560</v>
      </c>
    </row>
    <row r="4" spans="1:9" s="24" customFormat="1" ht="64.5" thickBot="1" x14ac:dyDescent="0.25">
      <c r="A4" s="583" t="s">
        <v>561</v>
      </c>
      <c r="B4" s="188" t="s">
        <v>562</v>
      </c>
      <c r="C4" s="188" t="s">
        <v>563</v>
      </c>
      <c r="D4" s="190" t="s">
        <v>564</v>
      </c>
      <c r="E4" s="190" t="s">
        <v>565</v>
      </c>
      <c r="F4" s="188" t="s">
        <v>566</v>
      </c>
    </row>
    <row r="5" spans="1:9" s="24" customFormat="1" ht="79.5" customHeight="1" thickBot="1" x14ac:dyDescent="0.25">
      <c r="A5" s="583" t="s">
        <v>567</v>
      </c>
      <c r="B5" s="188" t="s">
        <v>568</v>
      </c>
      <c r="C5" s="188" t="s">
        <v>569</v>
      </c>
      <c r="D5" s="263">
        <v>44409</v>
      </c>
      <c r="E5" s="190" t="s">
        <v>570</v>
      </c>
      <c r="F5" s="188" t="s">
        <v>571</v>
      </c>
    </row>
    <row r="6" spans="1:9" s="24" customFormat="1" ht="90" customHeight="1" thickBot="1" x14ac:dyDescent="0.25">
      <c r="A6" s="583" t="s">
        <v>572</v>
      </c>
      <c r="B6" s="188" t="s">
        <v>568</v>
      </c>
      <c r="C6" s="188" t="s">
        <v>573</v>
      </c>
      <c r="D6" s="263">
        <v>44409</v>
      </c>
      <c r="E6" s="190" t="s">
        <v>570</v>
      </c>
      <c r="F6" s="188" t="s">
        <v>571</v>
      </c>
    </row>
    <row r="7" spans="1:9" s="24" customFormat="1" ht="96" customHeight="1" thickBot="1" x14ac:dyDescent="0.25">
      <c r="A7" s="583" t="s">
        <v>574</v>
      </c>
      <c r="B7" s="188" t="s">
        <v>568</v>
      </c>
      <c r="C7" s="188" t="s">
        <v>575</v>
      </c>
      <c r="D7" s="263">
        <v>44409</v>
      </c>
      <c r="E7" s="190" t="s">
        <v>570</v>
      </c>
      <c r="F7" s="188" t="s">
        <v>571</v>
      </c>
    </row>
    <row r="8" spans="1:9" s="24" customFormat="1" ht="90" thickBot="1" x14ac:dyDescent="0.25">
      <c r="A8" s="583" t="s">
        <v>576</v>
      </c>
      <c r="B8" s="188" t="s">
        <v>577</v>
      </c>
      <c r="C8" s="188" t="s">
        <v>578</v>
      </c>
      <c r="D8" s="190" t="s">
        <v>579</v>
      </c>
      <c r="E8" s="190" t="s">
        <v>570</v>
      </c>
      <c r="F8" s="188" t="s">
        <v>580</v>
      </c>
    </row>
    <row r="9" spans="1:9" s="24" customFormat="1" ht="99" customHeight="1" thickBot="1" x14ac:dyDescent="0.25">
      <c r="A9" s="583" t="s">
        <v>581</v>
      </c>
      <c r="B9" s="188" t="s">
        <v>582</v>
      </c>
      <c r="C9" s="188" t="s">
        <v>583</v>
      </c>
      <c r="D9" s="190" t="s">
        <v>579</v>
      </c>
      <c r="E9" s="190" t="s">
        <v>584</v>
      </c>
      <c r="F9" s="188" t="s">
        <v>585</v>
      </c>
    </row>
    <row r="10" spans="1:9" s="24" customFormat="1" x14ac:dyDescent="0.2">
      <c r="A10" s="585"/>
    </row>
    <row r="11" spans="1:9" s="24" customFormat="1" x14ac:dyDescent="0.2">
      <c r="A11" s="585"/>
    </row>
    <row r="12" spans="1:9" s="24" customFormat="1" x14ac:dyDescent="0.2">
      <c r="A12" s="585"/>
    </row>
    <row r="13" spans="1:9" s="24" customFormat="1" x14ac:dyDescent="0.2">
      <c r="A13" s="585"/>
    </row>
    <row r="14" spans="1:9" s="24" customFormat="1" x14ac:dyDescent="0.2">
      <c r="A14" s="585"/>
    </row>
    <row r="15" spans="1:9" s="24" customFormat="1" x14ac:dyDescent="0.2">
      <c r="A15" s="585"/>
    </row>
    <row r="16" spans="1:9" s="24" customFormat="1" x14ac:dyDescent="0.2">
      <c r="A16" s="585"/>
    </row>
    <row r="17" spans="1:1" s="24" customFormat="1" x14ac:dyDescent="0.2">
      <c r="A17" s="585"/>
    </row>
    <row r="18" spans="1:1" s="24" customFormat="1" x14ac:dyDescent="0.2">
      <c r="A18" s="585"/>
    </row>
    <row r="19" spans="1:1" s="24" customFormat="1" x14ac:dyDescent="0.2">
      <c r="A19" s="585"/>
    </row>
  </sheetData>
  <pageMargins left="0.7" right="0.7" top="0.75" bottom="0.75" header="0.3" footer="0.3"/>
  <pageSetup orientation="landscape" r:id="rId1"/>
  <headerFooter>
    <oddHeader xml:space="preserve">&amp;CGlobal Grant 19-82390 Training Schedule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7" zoomScale="70" zoomScaleNormal="70" workbookViewId="0">
      <selection sqref="A1:B23"/>
    </sheetView>
  </sheetViews>
  <sheetFormatPr defaultColWidth="8.85546875" defaultRowHeight="29.25" customHeight="1" x14ac:dyDescent="0.2"/>
  <cols>
    <col min="1" max="1" width="111.5703125" style="273" customWidth="1"/>
    <col min="2" max="2" width="52.42578125" style="268" customWidth="1"/>
    <col min="3" max="16384" width="8.85546875" style="268"/>
  </cols>
  <sheetData>
    <row r="1" spans="1:2" ht="29.25" customHeight="1" thickBot="1" x14ac:dyDescent="0.25">
      <c r="A1" s="586" t="s">
        <v>586</v>
      </c>
      <c r="B1" s="587" t="s">
        <v>587</v>
      </c>
    </row>
    <row r="2" spans="1:2" ht="29.25" customHeight="1" x14ac:dyDescent="0.2">
      <c r="A2" s="651" t="s">
        <v>588</v>
      </c>
      <c r="B2" s="269" t="s">
        <v>589</v>
      </c>
    </row>
    <row r="3" spans="1:2" ht="37.5" customHeight="1" thickBot="1" x14ac:dyDescent="0.25">
      <c r="A3" s="652"/>
      <c r="B3" s="270">
        <v>43800</v>
      </c>
    </row>
    <row r="4" spans="1:2" ht="29.25" customHeight="1" x14ac:dyDescent="0.2">
      <c r="A4" s="651" t="s">
        <v>590</v>
      </c>
      <c r="B4" s="513">
        <v>43739</v>
      </c>
    </row>
    <row r="5" spans="1:2" ht="29.25" customHeight="1" thickBot="1" x14ac:dyDescent="0.25">
      <c r="A5" s="652"/>
      <c r="B5" s="270">
        <v>43800</v>
      </c>
    </row>
    <row r="6" spans="1:2" ht="29.25" customHeight="1" thickBot="1" x14ac:dyDescent="0.25">
      <c r="A6" s="628" t="s">
        <v>591</v>
      </c>
      <c r="B6" s="270">
        <v>43922</v>
      </c>
    </row>
    <row r="7" spans="1:2" ht="29.25" customHeight="1" thickBot="1" x14ac:dyDescent="0.25">
      <c r="A7" s="628" t="s">
        <v>592</v>
      </c>
      <c r="B7" s="270">
        <v>43983</v>
      </c>
    </row>
    <row r="8" spans="1:2" ht="29.25" customHeight="1" x14ac:dyDescent="0.2">
      <c r="A8" s="651" t="s">
        <v>593</v>
      </c>
      <c r="B8" s="514">
        <v>43862</v>
      </c>
    </row>
    <row r="9" spans="1:2" ht="29.25" customHeight="1" thickBot="1" x14ac:dyDescent="0.25">
      <c r="A9" s="652"/>
      <c r="B9" s="270">
        <v>43922</v>
      </c>
    </row>
    <row r="10" spans="1:2" ht="29.25" customHeight="1" thickBot="1" x14ac:dyDescent="0.25">
      <c r="A10" s="628" t="s">
        <v>594</v>
      </c>
      <c r="B10" s="270">
        <v>43922</v>
      </c>
    </row>
    <row r="11" spans="1:2" ht="29.25" customHeight="1" x14ac:dyDescent="0.2">
      <c r="A11" s="628" t="s">
        <v>595</v>
      </c>
      <c r="B11" s="270">
        <v>44044</v>
      </c>
    </row>
    <row r="12" spans="1:2" ht="29.25" customHeight="1" x14ac:dyDescent="0.2">
      <c r="A12" s="651" t="s">
        <v>596</v>
      </c>
      <c r="B12" s="513">
        <v>44105</v>
      </c>
    </row>
    <row r="13" spans="1:2" ht="29.25" customHeight="1" thickBot="1" x14ac:dyDescent="0.25">
      <c r="A13" s="652"/>
      <c r="B13" s="270">
        <v>44166</v>
      </c>
    </row>
    <row r="14" spans="1:2" ht="29.25" customHeight="1" x14ac:dyDescent="0.2">
      <c r="A14" s="651" t="s">
        <v>597</v>
      </c>
      <c r="B14" s="513">
        <v>44075</v>
      </c>
    </row>
    <row r="15" spans="1:2" ht="29.25" customHeight="1" thickBot="1" x14ac:dyDescent="0.25">
      <c r="A15" s="652"/>
      <c r="B15" s="270">
        <v>44136</v>
      </c>
    </row>
    <row r="16" spans="1:2" ht="29.25" customHeight="1" x14ac:dyDescent="0.2">
      <c r="A16" s="651" t="s">
        <v>598</v>
      </c>
      <c r="B16" s="513">
        <v>44075</v>
      </c>
    </row>
    <row r="17" spans="1:2" ht="29.25" customHeight="1" thickBot="1" x14ac:dyDescent="0.25">
      <c r="A17" s="652"/>
      <c r="B17" s="270">
        <v>44197</v>
      </c>
    </row>
    <row r="18" spans="1:2" ht="39" customHeight="1" x14ac:dyDescent="0.2">
      <c r="A18" s="628" t="s">
        <v>599</v>
      </c>
      <c r="B18" s="270">
        <v>44166</v>
      </c>
    </row>
    <row r="19" spans="1:2" ht="29.25" customHeight="1" thickBot="1" x14ac:dyDescent="0.25">
      <c r="A19" s="628" t="s">
        <v>600</v>
      </c>
      <c r="B19" s="270">
        <v>44228</v>
      </c>
    </row>
    <row r="20" spans="1:2" ht="29.25" customHeight="1" thickBot="1" x14ac:dyDescent="0.25">
      <c r="A20" s="628" t="s">
        <v>601</v>
      </c>
      <c r="B20" s="270">
        <v>44228</v>
      </c>
    </row>
    <row r="21" spans="1:2" ht="29.25" customHeight="1" x14ac:dyDescent="0.2">
      <c r="A21" s="651" t="s">
        <v>602</v>
      </c>
      <c r="B21" s="513">
        <v>44228</v>
      </c>
    </row>
    <row r="22" spans="1:2" ht="29.25" customHeight="1" thickBot="1" x14ac:dyDescent="0.25">
      <c r="A22" s="652"/>
      <c r="B22" s="270">
        <v>44378</v>
      </c>
    </row>
    <row r="23" spans="1:2" ht="29.25" customHeight="1" thickBot="1" x14ac:dyDescent="0.25">
      <c r="A23" s="628" t="s">
        <v>603</v>
      </c>
      <c r="B23" s="270">
        <v>44531</v>
      </c>
    </row>
    <row r="24" spans="1:2" ht="29.25" customHeight="1" x14ac:dyDescent="0.2">
      <c r="A24" s="272"/>
    </row>
    <row r="25" spans="1:2" ht="29.25" customHeight="1" x14ac:dyDescent="0.2">
      <c r="B25" s="271"/>
    </row>
  </sheetData>
  <mergeCells count="7">
    <mergeCell ref="A21:A22"/>
    <mergeCell ref="A2:A3"/>
    <mergeCell ref="A4:A5"/>
    <mergeCell ref="A8:A9"/>
    <mergeCell ref="A12:A13"/>
    <mergeCell ref="A14:A15"/>
    <mergeCell ref="A16:A17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pane ySplit="1" topLeftCell="A2" activePane="bottomLeft" state="frozen"/>
      <selection pane="bottomLeft" activeCell="M26" sqref="M26"/>
    </sheetView>
  </sheetViews>
  <sheetFormatPr defaultColWidth="8.85546875" defaultRowHeight="12.75" x14ac:dyDescent="0.2"/>
  <cols>
    <col min="1" max="1" width="8.85546875" style="44"/>
    <col min="2" max="2" width="22.42578125" customWidth="1"/>
    <col min="6" max="6" width="10.140625" bestFit="1" customWidth="1"/>
    <col min="7" max="7" width="24.5703125" customWidth="1"/>
  </cols>
  <sheetData>
    <row r="1" spans="1:7" x14ac:dyDescent="0.2">
      <c r="A1" s="48" t="s">
        <v>420</v>
      </c>
      <c r="B1" s="49" t="s">
        <v>604</v>
      </c>
      <c r="C1" s="49" t="s">
        <v>605</v>
      </c>
      <c r="D1" s="49" t="s">
        <v>606</v>
      </c>
      <c r="E1" s="49" t="s">
        <v>607</v>
      </c>
      <c r="F1" s="49" t="s">
        <v>607</v>
      </c>
      <c r="G1" s="49" t="s">
        <v>608</v>
      </c>
    </row>
    <row r="2" spans="1:7" x14ac:dyDescent="0.2">
      <c r="A2" s="48"/>
      <c r="B2" s="50"/>
      <c r="C2" s="51"/>
      <c r="D2" s="52"/>
      <c r="E2" s="53"/>
      <c r="F2" s="45"/>
      <c r="G2" s="46"/>
    </row>
    <row r="3" spans="1:7" x14ac:dyDescent="0.2">
      <c r="A3" s="48"/>
      <c r="B3" s="50"/>
      <c r="C3" s="53"/>
      <c r="D3" s="54"/>
      <c r="E3" s="51"/>
      <c r="F3" s="51"/>
      <c r="G3" s="55"/>
    </row>
    <row r="4" spans="1:7" ht="13.5" customHeight="1" x14ac:dyDescent="0.2">
      <c r="A4" s="48"/>
      <c r="B4" s="50"/>
      <c r="C4" s="51"/>
      <c r="D4" s="52"/>
      <c r="E4" s="53"/>
      <c r="F4" s="45"/>
      <c r="G4" s="45"/>
    </row>
    <row r="5" spans="1:7" ht="13.5" customHeight="1" x14ac:dyDescent="0.2">
      <c r="A5" s="48"/>
      <c r="B5" s="50"/>
      <c r="C5" s="51"/>
      <c r="D5" s="52"/>
      <c r="E5" s="51"/>
      <c r="F5" s="45"/>
      <c r="G5" s="45"/>
    </row>
    <row r="6" spans="1:7" x14ac:dyDescent="0.2">
      <c r="A6" s="48"/>
      <c r="B6" s="50"/>
      <c r="C6" s="51"/>
      <c r="D6" s="52"/>
      <c r="E6" s="51"/>
      <c r="F6" s="45"/>
      <c r="G6" s="46"/>
    </row>
    <row r="7" spans="1:7" x14ac:dyDescent="0.2">
      <c r="A7" s="48"/>
      <c r="B7" s="50"/>
      <c r="C7" s="53"/>
      <c r="D7" s="54"/>
      <c r="E7" s="51"/>
      <c r="F7" s="45"/>
      <c r="G7" s="45"/>
    </row>
    <row r="8" spans="1:7" ht="13.5" customHeight="1" x14ac:dyDescent="0.2">
      <c r="A8" s="48"/>
      <c r="B8" s="50"/>
      <c r="C8" s="53"/>
      <c r="D8" s="54"/>
      <c r="E8" s="51"/>
      <c r="F8" s="45"/>
      <c r="G8" s="45"/>
    </row>
    <row r="9" spans="1:7" ht="13.5" customHeight="1" x14ac:dyDescent="0.2">
      <c r="A9" s="48"/>
      <c r="B9" s="50"/>
      <c r="C9" s="53"/>
      <c r="D9" s="54"/>
      <c r="E9" s="51"/>
      <c r="F9" s="45"/>
      <c r="G9" s="45"/>
    </row>
    <row r="10" spans="1:7" ht="13.5" customHeight="1" x14ac:dyDescent="0.2">
      <c r="A10" s="48"/>
      <c r="B10" s="50"/>
      <c r="C10" s="53"/>
      <c r="D10" s="54"/>
      <c r="E10" s="51"/>
      <c r="F10" s="45"/>
      <c r="G10" s="45"/>
    </row>
    <row r="11" spans="1:7" ht="13.5" customHeight="1" x14ac:dyDescent="0.2">
      <c r="A11" s="48"/>
      <c r="B11" s="50"/>
      <c r="C11" s="53"/>
      <c r="D11" s="54"/>
      <c r="E11" s="51"/>
      <c r="F11" s="45"/>
      <c r="G11" s="45"/>
    </row>
    <row r="12" spans="1:7" ht="13.5" customHeight="1" x14ac:dyDescent="0.2">
      <c r="A12" s="48"/>
      <c r="B12" s="50"/>
      <c r="C12" s="53"/>
      <c r="D12" s="54"/>
      <c r="E12" s="51"/>
      <c r="F12" s="45"/>
      <c r="G12" s="45"/>
    </row>
    <row r="13" spans="1:7" x14ac:dyDescent="0.2">
      <c r="A13" s="48"/>
      <c r="B13" s="50"/>
      <c r="C13" s="53"/>
      <c r="D13" s="54"/>
      <c r="E13" s="51"/>
      <c r="F13" s="45"/>
      <c r="G13" s="45"/>
    </row>
    <row r="14" spans="1:7" x14ac:dyDescent="0.2">
      <c r="A14" s="48"/>
      <c r="B14" s="56"/>
      <c r="C14" s="57"/>
      <c r="D14" s="58"/>
      <c r="E14" s="59"/>
      <c r="F14" s="45"/>
      <c r="G14" s="45"/>
    </row>
    <row r="15" spans="1:7" x14ac:dyDescent="0.2">
      <c r="A15" s="48"/>
      <c r="B15" s="50"/>
      <c r="C15" s="53"/>
      <c r="D15" s="54"/>
      <c r="E15" s="51"/>
      <c r="F15" s="45"/>
      <c r="G15" s="45"/>
    </row>
    <row r="16" spans="1:7" ht="13.5" customHeight="1" x14ac:dyDescent="0.2">
      <c r="A16" s="48"/>
      <c r="B16" s="50"/>
      <c r="C16" s="53"/>
      <c r="D16" s="54"/>
      <c r="E16" s="51"/>
      <c r="F16" s="45"/>
      <c r="G16" s="45"/>
    </row>
    <row r="17" spans="1:19" x14ac:dyDescent="0.2">
      <c r="A17" s="48"/>
      <c r="B17" s="50"/>
      <c r="C17" s="53"/>
      <c r="D17" s="54"/>
      <c r="E17" s="51"/>
      <c r="F17" s="45"/>
      <c r="G17" s="45"/>
    </row>
    <row r="18" spans="1:19" ht="13.5" customHeight="1" x14ac:dyDescent="0.2">
      <c r="A18" s="48"/>
      <c r="B18" s="50"/>
      <c r="C18" s="53"/>
      <c r="D18" s="54"/>
      <c r="E18" s="51"/>
      <c r="F18" s="45"/>
      <c r="G18" s="45"/>
    </row>
    <row r="19" spans="1:19" x14ac:dyDescent="0.2">
      <c r="A19" s="48"/>
      <c r="B19" s="50"/>
      <c r="C19" s="53"/>
      <c r="D19" s="54"/>
      <c r="E19" s="51"/>
      <c r="F19" s="45"/>
      <c r="G19" s="45"/>
    </row>
    <row r="20" spans="1:19" ht="13.5" customHeight="1" x14ac:dyDescent="0.2">
      <c r="A20" s="48"/>
      <c r="B20" s="50"/>
      <c r="C20" s="53"/>
      <c r="D20" s="54"/>
      <c r="E20" s="51"/>
      <c r="F20" s="45"/>
      <c r="G20" s="45"/>
    </row>
    <row r="21" spans="1:19" ht="13.5" customHeight="1" x14ac:dyDescent="0.2">
      <c r="A21" s="48"/>
      <c r="B21" s="50"/>
      <c r="C21" s="53"/>
      <c r="D21" s="54"/>
      <c r="E21" s="51"/>
      <c r="F21" s="45"/>
      <c r="G21" s="45"/>
    </row>
    <row r="22" spans="1:19" ht="13.5" customHeight="1" x14ac:dyDescent="0.2">
      <c r="A22" s="48"/>
      <c r="B22" s="50"/>
      <c r="C22" s="53"/>
      <c r="D22" s="54"/>
      <c r="E22" s="51"/>
      <c r="F22" s="45"/>
      <c r="G22" s="45"/>
    </row>
    <row r="23" spans="1:19" ht="13.5" customHeight="1" x14ac:dyDescent="0.2">
      <c r="A23" s="48"/>
      <c r="B23" s="50"/>
      <c r="C23" s="53"/>
      <c r="D23" s="54"/>
      <c r="E23" s="51"/>
      <c r="F23" s="45"/>
      <c r="G23" s="45"/>
    </row>
    <row r="24" spans="1:19" ht="13.5" customHeight="1" x14ac:dyDescent="0.2">
      <c r="A24" s="48"/>
      <c r="B24" s="50"/>
      <c r="C24" s="53"/>
      <c r="D24" s="54"/>
      <c r="E24" s="51"/>
      <c r="F24" s="45"/>
      <c r="G24" s="45"/>
    </row>
    <row r="25" spans="1:19" ht="13.5" customHeight="1" x14ac:dyDescent="0.2">
      <c r="A25" s="48"/>
      <c r="B25" s="50"/>
      <c r="C25" s="53"/>
      <c r="D25" s="54"/>
      <c r="E25" s="51"/>
      <c r="F25" s="45"/>
      <c r="G25" s="45"/>
    </row>
    <row r="26" spans="1:19" ht="13.5" customHeight="1" x14ac:dyDescent="0.2">
      <c r="A26" s="48"/>
      <c r="B26" s="50"/>
      <c r="C26" s="53"/>
      <c r="D26" s="54"/>
      <c r="E26" s="51"/>
      <c r="F26" s="45"/>
      <c r="G26" s="45"/>
    </row>
    <row r="27" spans="1:19" ht="13.5" customHeight="1" x14ac:dyDescent="0.2">
      <c r="A27" s="48"/>
      <c r="B27" s="50"/>
      <c r="C27" s="53"/>
      <c r="D27" s="54"/>
      <c r="E27" s="51"/>
      <c r="F27" s="45"/>
      <c r="G27" s="45"/>
    </row>
    <row r="28" spans="1:19" x14ac:dyDescent="0.2">
      <c r="A28" s="48"/>
      <c r="B28" s="50"/>
      <c r="C28" s="51"/>
      <c r="D28" s="52"/>
      <c r="E28" s="53"/>
      <c r="F28" s="45"/>
      <c r="G28" s="45"/>
    </row>
    <row r="29" spans="1:19" ht="13.5" customHeight="1" x14ac:dyDescent="0.2">
      <c r="A29" s="48"/>
      <c r="B29" s="50"/>
      <c r="C29" s="51"/>
      <c r="D29" s="52"/>
      <c r="E29" s="51"/>
      <c r="F29" s="45"/>
      <c r="G29" s="45"/>
    </row>
    <row r="30" spans="1:19" x14ac:dyDescent="0.2">
      <c r="A30" s="48"/>
      <c r="B30" s="50"/>
      <c r="C30" s="51"/>
      <c r="D30" s="52"/>
      <c r="E30" s="51"/>
      <c r="F30" s="45"/>
      <c r="G30" s="45"/>
    </row>
    <row r="31" spans="1:19" x14ac:dyDescent="0.2">
      <c r="A31" s="48"/>
      <c r="B31" s="50"/>
      <c r="C31" s="53"/>
      <c r="D31" s="54"/>
      <c r="E31" s="51"/>
      <c r="F31" s="51"/>
      <c r="G31" s="55"/>
      <c r="S31" s="14"/>
    </row>
    <row r="32" spans="1:19" ht="13.5" customHeight="1" x14ac:dyDescent="0.2">
      <c r="A32" s="48"/>
      <c r="B32" s="50"/>
      <c r="C32" s="53"/>
      <c r="D32" s="54"/>
      <c r="E32" s="51"/>
      <c r="F32" s="45"/>
      <c r="G32" s="45"/>
    </row>
    <row r="33" spans="1:7" ht="13.5" hidden="1" customHeight="1" thickBot="1" x14ac:dyDescent="0.25">
      <c r="A33" s="48"/>
      <c r="B33" s="60"/>
      <c r="C33" s="61"/>
      <c r="D33" s="62"/>
      <c r="E33" s="63"/>
      <c r="F33" s="45"/>
      <c r="G33" s="45"/>
    </row>
    <row r="34" spans="1:7" ht="13.5" customHeight="1" x14ac:dyDescent="0.2">
      <c r="A34" s="48"/>
      <c r="B34" s="50"/>
      <c r="C34" s="51"/>
      <c r="D34" s="52"/>
      <c r="E34" s="53"/>
      <c r="F34" s="45"/>
      <c r="G34" s="45"/>
    </row>
    <row r="35" spans="1:7" x14ac:dyDescent="0.2">
      <c r="A35" s="48"/>
      <c r="B35" s="50"/>
      <c r="C35" s="53"/>
      <c r="D35" s="54"/>
      <c r="E35" s="51"/>
      <c r="F35" s="45"/>
      <c r="G35" s="46"/>
    </row>
    <row r="36" spans="1:7" ht="13.5" customHeight="1" x14ac:dyDescent="0.2">
      <c r="A36" s="48"/>
      <c r="B36" s="50"/>
      <c r="C36" s="51"/>
      <c r="D36" s="52"/>
      <c r="E36" s="63"/>
      <c r="F36" s="45"/>
      <c r="G36" s="45"/>
    </row>
    <row r="37" spans="1:7" x14ac:dyDescent="0.2">
      <c r="A37" s="48"/>
      <c r="B37" s="50"/>
      <c r="C37" s="53"/>
      <c r="D37" s="52"/>
      <c r="E37" s="54"/>
      <c r="F37" s="45"/>
      <c r="G37" s="46"/>
    </row>
    <row r="38" spans="1:7" x14ac:dyDescent="0.2">
      <c r="A38" s="48"/>
      <c r="B38" s="64" t="s">
        <v>606</v>
      </c>
      <c r="C38" s="65"/>
      <c r="D38" s="66"/>
      <c r="E38" s="67"/>
      <c r="F38" s="68"/>
      <c r="G38" s="47"/>
    </row>
    <row r="39" spans="1:7" x14ac:dyDescent="0.2">
      <c r="B39" s="25" t="s">
        <v>609</v>
      </c>
      <c r="C39" s="19"/>
      <c r="F39" s="26"/>
    </row>
    <row r="40" spans="1:7" x14ac:dyDescent="0.2">
      <c r="B40" s="14" t="s">
        <v>610</v>
      </c>
    </row>
    <row r="41" spans="1:7" x14ac:dyDescent="0.2">
      <c r="B41" s="14" t="s">
        <v>611</v>
      </c>
      <c r="F41" s="15"/>
    </row>
  </sheetData>
  <sortState ref="A2:G37">
    <sortCondition ref="A2:A37"/>
    <sortCondition ref="B2:B37"/>
  </sortState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8" zoomScale="98" zoomScaleNormal="98" workbookViewId="0">
      <selection sqref="A1:G46"/>
    </sheetView>
  </sheetViews>
  <sheetFormatPr defaultColWidth="8.85546875" defaultRowHeight="12.75" x14ac:dyDescent="0.2"/>
  <cols>
    <col min="1" max="1" width="39" style="13" customWidth="1"/>
    <col min="2" max="2" width="32.28515625" customWidth="1"/>
    <col min="3" max="3" width="4.5703125" style="22" customWidth="1"/>
    <col min="4" max="4" width="11.85546875" customWidth="1"/>
    <col min="5" max="5" width="12.85546875" customWidth="1"/>
    <col min="6" max="6" width="13" customWidth="1"/>
    <col min="7" max="7" width="12.85546875" customWidth="1"/>
    <col min="8" max="8" width="1.7109375" customWidth="1"/>
    <col min="9" max="9" width="15.85546875" style="498" customWidth="1"/>
    <col min="10" max="10" width="14.140625" style="498" bestFit="1" customWidth="1"/>
  </cols>
  <sheetData>
    <row r="1" spans="1:10" ht="15.75" x14ac:dyDescent="0.25">
      <c r="A1" s="115" t="s">
        <v>15</v>
      </c>
      <c r="B1" s="116"/>
      <c r="C1" s="117"/>
      <c r="D1" s="118"/>
      <c r="E1" s="119" t="s">
        <v>16</v>
      </c>
      <c r="F1" s="21">
        <v>5.71</v>
      </c>
      <c r="G1" s="118"/>
      <c r="H1" s="118"/>
      <c r="I1" s="497"/>
    </row>
    <row r="2" spans="1:10" ht="9.75" customHeight="1" x14ac:dyDescent="0.25">
      <c r="A2" s="120"/>
      <c r="B2" s="116"/>
      <c r="C2" s="362"/>
      <c r="D2" s="116"/>
      <c r="E2" s="116"/>
      <c r="F2" s="118"/>
      <c r="G2" s="118"/>
      <c r="H2" s="118"/>
      <c r="I2" s="497"/>
    </row>
    <row r="3" spans="1:10" ht="16.5" x14ac:dyDescent="0.25">
      <c r="A3" s="120" t="s">
        <v>17</v>
      </c>
      <c r="B3" s="121" t="s">
        <v>18</v>
      </c>
      <c r="C3" s="122" t="s">
        <v>19</v>
      </c>
      <c r="D3" s="123"/>
      <c r="E3" s="124"/>
      <c r="F3" s="125"/>
      <c r="G3" s="125"/>
      <c r="H3" s="125"/>
      <c r="I3" s="497"/>
    </row>
    <row r="4" spans="1:10" ht="15.75" x14ac:dyDescent="0.25">
      <c r="A4" s="120"/>
      <c r="B4" s="134"/>
      <c r="C4" s="122" t="s">
        <v>20</v>
      </c>
      <c r="D4" s="135"/>
      <c r="E4" s="136"/>
      <c r="F4" s="137"/>
      <c r="G4" s="138"/>
      <c r="H4" s="138"/>
      <c r="I4" s="497"/>
    </row>
    <row r="5" spans="1:10" ht="28.5" customHeight="1" x14ac:dyDescent="0.2">
      <c r="A5" s="139" t="s">
        <v>21</v>
      </c>
      <c r="B5" s="126"/>
      <c r="C5" s="127">
        <v>1</v>
      </c>
      <c r="D5" s="128" t="s">
        <v>22</v>
      </c>
      <c r="E5" s="128" t="s">
        <v>23</v>
      </c>
      <c r="F5" s="129" t="s">
        <v>24</v>
      </c>
      <c r="G5" s="130" t="s">
        <v>25</v>
      </c>
      <c r="H5" s="130"/>
      <c r="I5" s="497"/>
    </row>
    <row r="6" spans="1:10" ht="42" customHeight="1" x14ac:dyDescent="0.2">
      <c r="A6" s="239" t="s">
        <v>26</v>
      </c>
      <c r="B6" s="625" t="s">
        <v>27</v>
      </c>
      <c r="C6" s="238">
        <v>1</v>
      </c>
      <c r="D6" s="240">
        <f>'Books &amp; Desks Est.'!E12</f>
        <v>4000</v>
      </c>
      <c r="E6" s="241">
        <f>D6/$F$1</f>
        <v>700.5253940455342</v>
      </c>
      <c r="F6" s="295">
        <f>D6*C6</f>
        <v>4000</v>
      </c>
      <c r="G6" s="242">
        <f>E6*C6</f>
        <v>700.5253940455342</v>
      </c>
      <c r="H6" s="242"/>
      <c r="I6" s="518" t="s">
        <v>28</v>
      </c>
      <c r="J6" s="499"/>
    </row>
    <row r="7" spans="1:10" ht="14.25" customHeight="1" x14ac:dyDescent="0.25">
      <c r="A7" s="243" t="s">
        <v>29</v>
      </c>
      <c r="B7" s="598" t="s">
        <v>30</v>
      </c>
      <c r="C7" s="238">
        <v>1</v>
      </c>
      <c r="D7" s="240">
        <f>'Books &amp; Desks Est.'!E19</f>
        <v>7200</v>
      </c>
      <c r="E7" s="241">
        <f>D7/$F$1</f>
        <v>1260.9457092819614</v>
      </c>
      <c r="F7" s="295">
        <f>D7*C7</f>
        <v>7200</v>
      </c>
      <c r="G7" s="242">
        <f>E7*C7</f>
        <v>1260.9457092819614</v>
      </c>
      <c r="H7" s="242"/>
      <c r="I7" s="497"/>
    </row>
    <row r="8" spans="1:10" ht="15" customHeight="1" x14ac:dyDescent="0.25">
      <c r="A8" s="243" t="s">
        <v>31</v>
      </c>
      <c r="B8" s="598" t="s">
        <v>30</v>
      </c>
      <c r="C8" s="238">
        <v>1</v>
      </c>
      <c r="D8" s="240">
        <f>'Books &amp; Desks Est.'!E28</f>
        <v>13750</v>
      </c>
      <c r="E8" s="241">
        <f>D8/$F$1</f>
        <v>2408.0560420315237</v>
      </c>
      <c r="F8" s="295">
        <f>D8*C8</f>
        <v>13750</v>
      </c>
      <c r="G8" s="242">
        <f>F8/$F$1</f>
        <v>2408.0560420315237</v>
      </c>
      <c r="H8" s="242"/>
      <c r="I8" s="497"/>
    </row>
    <row r="9" spans="1:10" ht="15" customHeight="1" x14ac:dyDescent="0.25">
      <c r="A9" s="243" t="s">
        <v>32</v>
      </c>
      <c r="B9" s="625" t="s">
        <v>27</v>
      </c>
      <c r="C9" s="238">
        <v>1</v>
      </c>
      <c r="D9" s="500">
        <f>'Books &amp; Desks Est.'!E42</f>
        <v>15417</v>
      </c>
      <c r="E9" s="501">
        <f>D9/$F$1</f>
        <v>2700</v>
      </c>
      <c r="F9" s="295">
        <f>D9*C9</f>
        <v>15417</v>
      </c>
      <c r="G9" s="242">
        <f>F9/$F$1</f>
        <v>2700</v>
      </c>
      <c r="H9" s="242"/>
      <c r="I9" s="497"/>
    </row>
    <row r="10" spans="1:10" ht="18.600000000000001" customHeight="1" x14ac:dyDescent="0.2">
      <c r="A10" s="244" t="s">
        <v>33</v>
      </c>
      <c r="B10" s="515" t="s">
        <v>34</v>
      </c>
      <c r="C10" s="238">
        <v>1</v>
      </c>
      <c r="D10" s="240">
        <v>3000</v>
      </c>
      <c r="E10" s="241">
        <f>D10/$F$1</f>
        <v>525.39404553415056</v>
      </c>
      <c r="F10" s="295">
        <f>D10*C10</f>
        <v>3000</v>
      </c>
      <c r="G10" s="242">
        <f>F10/$F$1</f>
        <v>525.39404553415056</v>
      </c>
      <c r="H10" s="242"/>
      <c r="I10" s="497"/>
    </row>
    <row r="11" spans="1:10" ht="15.75" x14ac:dyDescent="0.2">
      <c r="A11" s="133" t="s">
        <v>35</v>
      </c>
      <c r="B11" s="134"/>
      <c r="C11" s="122"/>
      <c r="D11" s="206">
        <f>SUM(D6:D10)</f>
        <v>43367</v>
      </c>
      <c r="E11" s="207">
        <f>SUM(E6:E10)</f>
        <v>7594.9211908931702</v>
      </c>
      <c r="F11" s="206">
        <f>SUM(F6:F10)</f>
        <v>43367</v>
      </c>
      <c r="G11" s="207">
        <f>SUM(G6:G10)</f>
        <v>7594.9211908931702</v>
      </c>
      <c r="H11" s="207"/>
      <c r="I11" s="497"/>
    </row>
    <row r="12" spans="1:10" ht="15.75" x14ac:dyDescent="0.25">
      <c r="A12" s="120"/>
      <c r="B12" s="134"/>
      <c r="C12" s="122"/>
      <c r="D12" s="135"/>
      <c r="E12" s="136"/>
      <c r="F12" s="118"/>
      <c r="G12" s="118"/>
      <c r="H12" s="118"/>
      <c r="I12" s="497"/>
    </row>
    <row r="13" spans="1:10" ht="15.75" x14ac:dyDescent="0.25">
      <c r="A13" s="115"/>
      <c r="B13" s="131"/>
      <c r="C13" s="122" t="s">
        <v>36</v>
      </c>
      <c r="D13" s="140"/>
      <c r="E13" s="118"/>
      <c r="F13" s="132"/>
      <c r="G13" s="132"/>
      <c r="H13" s="132"/>
      <c r="I13" s="497"/>
    </row>
    <row r="14" spans="1:10" ht="29.25" customHeight="1" x14ac:dyDescent="0.2">
      <c r="A14" s="141" t="s">
        <v>37</v>
      </c>
      <c r="B14" s="142"/>
      <c r="C14" s="264">
        <v>1</v>
      </c>
      <c r="D14" s="128" t="s">
        <v>22</v>
      </c>
      <c r="E14" s="128" t="s">
        <v>23</v>
      </c>
      <c r="F14" s="129" t="s">
        <v>24</v>
      </c>
      <c r="G14" s="130" t="s">
        <v>25</v>
      </c>
      <c r="H14" s="130"/>
      <c r="I14" s="519" t="s">
        <v>38</v>
      </c>
    </row>
    <row r="15" spans="1:10" ht="13.5" customHeight="1" x14ac:dyDescent="0.2">
      <c r="A15" s="516" t="s">
        <v>39</v>
      </c>
      <c r="B15" s="608" t="s">
        <v>40</v>
      </c>
      <c r="C15" s="234"/>
      <c r="D15" s="235">
        <f>'School Construction Est.'!F514</f>
        <v>10883</v>
      </c>
      <c r="E15" s="236">
        <f>D15/$F$1</f>
        <v>1905.9544658493871</v>
      </c>
      <c r="F15" s="235">
        <f>D15*$C$14</f>
        <v>10883</v>
      </c>
      <c r="G15" s="517">
        <f>F15/$F$1</f>
        <v>1905.9544658493871</v>
      </c>
      <c r="H15" s="517"/>
      <c r="I15" s="497"/>
    </row>
    <row r="16" spans="1:10" ht="13.5" customHeight="1" x14ac:dyDescent="0.2">
      <c r="A16" s="516" t="s">
        <v>41</v>
      </c>
      <c r="B16" s="608" t="s">
        <v>40</v>
      </c>
      <c r="C16" s="234"/>
      <c r="D16" s="235">
        <f>'School Construction Est.'!F516</f>
        <v>5349.2</v>
      </c>
      <c r="E16" s="236">
        <f t="shared" ref="E16:E25" si="0">D16/$F$1</f>
        <v>936.81260945709278</v>
      </c>
      <c r="F16" s="235">
        <f t="shared" ref="F16:F25" si="1">D16*$C$14</f>
        <v>5349.2</v>
      </c>
      <c r="G16" s="517">
        <f t="shared" ref="G16:G25" si="2">F16/$F$1</f>
        <v>936.81260945709278</v>
      </c>
      <c r="H16" s="517"/>
      <c r="I16" s="497"/>
    </row>
    <row r="17" spans="1:9" ht="13.5" customHeight="1" x14ac:dyDescent="0.2">
      <c r="A17" s="516" t="s">
        <v>42</v>
      </c>
      <c r="B17" s="608" t="s">
        <v>40</v>
      </c>
      <c r="C17" s="234"/>
      <c r="D17" s="235">
        <f>'School Construction Est.'!F518</f>
        <v>1878</v>
      </c>
      <c r="E17" s="236">
        <f t="shared" si="0"/>
        <v>328.89667250437827</v>
      </c>
      <c r="F17" s="235">
        <f t="shared" si="1"/>
        <v>1878</v>
      </c>
      <c r="G17" s="517">
        <f t="shared" si="2"/>
        <v>328.89667250437827</v>
      </c>
      <c r="H17" s="517"/>
      <c r="I17" s="497"/>
    </row>
    <row r="18" spans="1:9" ht="13.5" customHeight="1" x14ac:dyDescent="0.2">
      <c r="A18" s="516" t="s">
        <v>43</v>
      </c>
      <c r="B18" s="608" t="s">
        <v>40</v>
      </c>
      <c r="C18" s="234"/>
      <c r="D18" s="235">
        <f>'School Construction Est.'!F520+'School Construction Est.'!F522</f>
        <v>20108</v>
      </c>
      <c r="E18" s="236">
        <f t="shared" si="0"/>
        <v>3521.5411558669002</v>
      </c>
      <c r="F18" s="235">
        <f t="shared" si="1"/>
        <v>20108</v>
      </c>
      <c r="G18" s="517">
        <f t="shared" si="2"/>
        <v>3521.5411558669002</v>
      </c>
      <c r="H18" s="517"/>
      <c r="I18" s="497"/>
    </row>
    <row r="19" spans="1:9" ht="13.5" customHeight="1" x14ac:dyDescent="0.2">
      <c r="A19" s="516" t="s">
        <v>44</v>
      </c>
      <c r="B19" s="608" t="s">
        <v>40</v>
      </c>
      <c r="C19" s="234"/>
      <c r="D19" s="235">
        <f>'School Construction Est.'!F524</f>
        <v>24879</v>
      </c>
      <c r="E19" s="236">
        <f t="shared" si="0"/>
        <v>4357.0928196147106</v>
      </c>
      <c r="F19" s="235">
        <f t="shared" si="1"/>
        <v>24879</v>
      </c>
      <c r="G19" s="517">
        <f t="shared" si="2"/>
        <v>4357.0928196147106</v>
      </c>
      <c r="H19" s="517"/>
      <c r="I19" s="497"/>
    </row>
    <row r="20" spans="1:9" ht="13.5" customHeight="1" x14ac:dyDescent="0.2">
      <c r="A20" s="516" t="s">
        <v>45</v>
      </c>
      <c r="B20" s="608" t="s">
        <v>40</v>
      </c>
      <c r="C20" s="234"/>
      <c r="D20" s="235">
        <f>'School Construction Est.'!F526</f>
        <v>15371</v>
      </c>
      <c r="E20" s="236">
        <f t="shared" si="0"/>
        <v>2691.9439579684763</v>
      </c>
      <c r="F20" s="235">
        <f t="shared" si="1"/>
        <v>15371</v>
      </c>
      <c r="G20" s="517">
        <f t="shared" si="2"/>
        <v>2691.9439579684763</v>
      </c>
      <c r="H20" s="517"/>
      <c r="I20" s="497"/>
    </row>
    <row r="21" spans="1:9" ht="13.5" customHeight="1" x14ac:dyDescent="0.2">
      <c r="A21" s="516" t="s">
        <v>46</v>
      </c>
      <c r="B21" s="608" t="s">
        <v>40</v>
      </c>
      <c r="C21" s="234"/>
      <c r="D21" s="235">
        <f>'School Construction Est.'!F528</f>
        <v>48870</v>
      </c>
      <c r="E21" s="236">
        <f t="shared" si="0"/>
        <v>8558.6690017513138</v>
      </c>
      <c r="F21" s="235">
        <f t="shared" si="1"/>
        <v>48870</v>
      </c>
      <c r="G21" s="517">
        <f t="shared" si="2"/>
        <v>8558.6690017513138</v>
      </c>
      <c r="H21" s="517"/>
      <c r="I21" s="497"/>
    </row>
    <row r="22" spans="1:9" ht="18" customHeight="1" x14ac:dyDescent="0.2">
      <c r="A22" s="516" t="s">
        <v>47</v>
      </c>
      <c r="B22" s="608" t="s">
        <v>40</v>
      </c>
      <c r="C22" s="234"/>
      <c r="D22" s="235">
        <f>'School Construction Est.'!F530</f>
        <v>13692</v>
      </c>
      <c r="E22" s="236">
        <f t="shared" si="0"/>
        <v>2397.8984238178632</v>
      </c>
      <c r="F22" s="235">
        <f t="shared" si="1"/>
        <v>13692</v>
      </c>
      <c r="G22" s="517">
        <f t="shared" si="2"/>
        <v>2397.8984238178632</v>
      </c>
      <c r="H22" s="517"/>
      <c r="I22" s="497"/>
    </row>
    <row r="23" spans="1:9" ht="13.5" customHeight="1" x14ac:dyDescent="0.2">
      <c r="A23" s="516" t="s">
        <v>48</v>
      </c>
      <c r="B23" s="608" t="s">
        <v>40</v>
      </c>
      <c r="C23" s="234"/>
      <c r="D23" s="235">
        <f>'School Construction Est.'!F532</f>
        <v>11837</v>
      </c>
      <c r="E23" s="236">
        <f t="shared" si="0"/>
        <v>2073.029772329247</v>
      </c>
      <c r="F23" s="235">
        <f t="shared" si="1"/>
        <v>11837</v>
      </c>
      <c r="G23" s="517">
        <f t="shared" si="2"/>
        <v>2073.029772329247</v>
      </c>
      <c r="H23" s="517"/>
      <c r="I23" s="497"/>
    </row>
    <row r="24" spans="1:9" ht="13.5" customHeight="1" x14ac:dyDescent="0.2">
      <c r="A24" s="516" t="s">
        <v>49</v>
      </c>
      <c r="B24" s="608" t="s">
        <v>40</v>
      </c>
      <c r="C24" s="234"/>
      <c r="D24" s="235">
        <f>'School Construction Est.'!F537</f>
        <v>15000</v>
      </c>
      <c r="E24" s="236">
        <f t="shared" si="0"/>
        <v>2626.970227670753</v>
      </c>
      <c r="F24" s="235">
        <f t="shared" si="1"/>
        <v>15000</v>
      </c>
      <c r="G24" s="517">
        <f t="shared" si="2"/>
        <v>2626.970227670753</v>
      </c>
      <c r="H24" s="517"/>
      <c r="I24" s="497"/>
    </row>
    <row r="25" spans="1:9" ht="13.5" customHeight="1" x14ac:dyDescent="0.2">
      <c r="A25" s="516" t="s">
        <v>50</v>
      </c>
      <c r="B25" s="626" t="s">
        <v>51</v>
      </c>
      <c r="C25" s="234"/>
      <c r="D25" s="235">
        <f>'School Construction Est.'!F539</f>
        <v>11500</v>
      </c>
      <c r="E25" s="236">
        <f t="shared" si="0"/>
        <v>2014.0105078809106</v>
      </c>
      <c r="F25" s="235">
        <f t="shared" si="1"/>
        <v>11500</v>
      </c>
      <c r="G25" s="517">
        <f t="shared" si="2"/>
        <v>2014.0105078809106</v>
      </c>
      <c r="H25" s="517"/>
      <c r="I25" s="497"/>
    </row>
    <row r="26" spans="1:9" ht="15.75" x14ac:dyDescent="0.25">
      <c r="A26" s="115" t="s">
        <v>52</v>
      </c>
      <c r="B26" s="521"/>
      <c r="C26" s="122"/>
      <c r="D26" s="195">
        <f>SUM(D15:D25)</f>
        <v>179367.2</v>
      </c>
      <c r="E26" s="196">
        <f>SUM(E15:E25)</f>
        <v>31412.819614711036</v>
      </c>
      <c r="F26" s="195">
        <f>SUM(F15:F25)</f>
        <v>179367.2</v>
      </c>
      <c r="G26" s="196">
        <f>SUM(G15:G25)</f>
        <v>31412.819614711036</v>
      </c>
      <c r="H26" s="196"/>
      <c r="I26" s="497"/>
    </row>
    <row r="27" spans="1:9" ht="15.75" x14ac:dyDescent="0.25">
      <c r="A27" s="115"/>
      <c r="B27" s="521"/>
      <c r="C27" s="122"/>
      <c r="D27" s="132"/>
      <c r="E27" s="196" t="s">
        <v>53</v>
      </c>
      <c r="F27" s="135">
        <f>F26-F24-F25</f>
        <v>152867.20000000001</v>
      </c>
      <c r="G27" s="144">
        <f>G26-G24-G25</f>
        <v>26771.838879159372</v>
      </c>
      <c r="H27" s="144"/>
      <c r="I27" s="497"/>
    </row>
    <row r="28" spans="1:9" ht="15.75" x14ac:dyDescent="0.25">
      <c r="A28" s="209"/>
      <c r="B28" s="520"/>
      <c r="C28" s="211" t="s">
        <v>19</v>
      </c>
      <c r="D28" s="212"/>
      <c r="E28" s="213"/>
      <c r="F28" s="214"/>
      <c r="G28" s="214"/>
      <c r="H28" s="214"/>
      <c r="I28" s="497"/>
    </row>
    <row r="29" spans="1:9" ht="28.5" x14ac:dyDescent="0.2">
      <c r="A29" s="215" t="s">
        <v>54</v>
      </c>
      <c r="B29" s="522"/>
      <c r="C29" s="216">
        <v>30</v>
      </c>
      <c r="D29" s="217" t="s">
        <v>22</v>
      </c>
      <c r="E29" s="217" t="s">
        <v>23</v>
      </c>
      <c r="F29" s="218" t="s">
        <v>24</v>
      </c>
      <c r="G29" s="219" t="s">
        <v>25</v>
      </c>
      <c r="H29" s="219"/>
      <c r="I29" s="497"/>
    </row>
    <row r="30" spans="1:9" ht="15.75" x14ac:dyDescent="0.25">
      <c r="A30" s="220" t="s">
        <v>55</v>
      </c>
      <c r="B30" s="520" t="s">
        <v>56</v>
      </c>
      <c r="C30" s="221"/>
      <c r="D30" s="222">
        <v>2000</v>
      </c>
      <c r="E30" s="223">
        <f>D30/$F$1</f>
        <v>350.2626970227671</v>
      </c>
      <c r="F30" s="245">
        <f>G30*$F$1</f>
        <v>60000</v>
      </c>
      <c r="G30" s="233">
        <f>C$29*E30</f>
        <v>10507.880910683012</v>
      </c>
      <c r="H30" s="233"/>
      <c r="I30" s="497"/>
    </row>
    <row r="31" spans="1:9" ht="15.75" x14ac:dyDescent="0.25">
      <c r="A31" s="220" t="s">
        <v>57</v>
      </c>
      <c r="B31" s="520" t="s">
        <v>56</v>
      </c>
      <c r="C31" s="225"/>
      <c r="D31" s="222">
        <v>860</v>
      </c>
      <c r="E31" s="223">
        <f>D31/$F$1</f>
        <v>150.61295971978984</v>
      </c>
      <c r="F31" s="245">
        <f>G31*$F$1</f>
        <v>25800.000000000004</v>
      </c>
      <c r="G31" s="233">
        <f>C$29*E31</f>
        <v>4518.3887915936957</v>
      </c>
      <c r="H31" s="233"/>
      <c r="I31" s="497"/>
    </row>
    <row r="32" spans="1:9" ht="16.5" customHeight="1" x14ac:dyDescent="0.25">
      <c r="A32" s="226" t="s">
        <v>58</v>
      </c>
      <c r="B32" s="520" t="s">
        <v>56</v>
      </c>
      <c r="C32" s="225">
        <v>1</v>
      </c>
      <c r="D32" s="231">
        <v>3000</v>
      </c>
      <c r="E32" s="232">
        <f>D32/$F$1</f>
        <v>525.39404553415056</v>
      </c>
      <c r="F32" s="296">
        <f>C32*D32</f>
        <v>3000</v>
      </c>
      <c r="G32" s="232">
        <f>F32/$F$1</f>
        <v>525.39404553415056</v>
      </c>
      <c r="H32" s="232"/>
      <c r="I32" s="497"/>
    </row>
    <row r="33" spans="1:9" ht="15.75" x14ac:dyDescent="0.25">
      <c r="A33" s="227" t="s">
        <v>59</v>
      </c>
      <c r="B33" s="520"/>
      <c r="C33" s="225"/>
      <c r="D33" s="228">
        <f>D30+D31</f>
        <v>2860</v>
      </c>
      <c r="E33" s="224">
        <f>SUM(E30:E31)</f>
        <v>500.87565674255694</v>
      </c>
      <c r="F33" s="229">
        <f>SUM(F30:F32)</f>
        <v>88800</v>
      </c>
      <c r="G33" s="230">
        <f>SUM(G30:G32)</f>
        <v>15551.663747810859</v>
      </c>
      <c r="H33" s="230"/>
      <c r="I33" s="497"/>
    </row>
    <row r="34" spans="1:9" ht="15.75" x14ac:dyDescent="0.25">
      <c r="A34" s="227"/>
      <c r="B34" s="210"/>
      <c r="C34" s="225"/>
      <c r="D34" s="228"/>
      <c r="E34" s="224"/>
      <c r="F34" s="229"/>
      <c r="G34" s="230"/>
      <c r="H34" s="230"/>
      <c r="I34" s="497"/>
    </row>
    <row r="35" spans="1:9" ht="15.75" x14ac:dyDescent="0.25">
      <c r="A35" s="227" t="s">
        <v>60</v>
      </c>
      <c r="B35" s="210"/>
      <c r="C35" s="225"/>
      <c r="D35" s="228"/>
      <c r="E35" s="224"/>
      <c r="F35" s="229"/>
      <c r="G35" s="230"/>
      <c r="H35" s="230"/>
      <c r="I35" s="497"/>
    </row>
    <row r="36" spans="1:9" ht="15.75" x14ac:dyDescent="0.25">
      <c r="A36" s="150" t="s">
        <v>61</v>
      </c>
      <c r="B36" s="609" t="s">
        <v>62</v>
      </c>
      <c r="C36" s="122"/>
      <c r="D36" s="132">
        <v>7565</v>
      </c>
      <c r="E36" s="236">
        <f>D36/$F$1</f>
        <v>1324.8686514886165</v>
      </c>
      <c r="F36" s="135">
        <f>D36</f>
        <v>7565</v>
      </c>
      <c r="G36" s="237">
        <f>F36/$F$1</f>
        <v>1324.8686514886165</v>
      </c>
      <c r="H36" s="237"/>
      <c r="I36" s="497"/>
    </row>
    <row r="37" spans="1:9" ht="15.75" x14ac:dyDescent="0.25">
      <c r="A37" s="150" t="s">
        <v>63</v>
      </c>
      <c r="B37" s="609" t="s">
        <v>62</v>
      </c>
      <c r="C37" s="122"/>
      <c r="D37" s="132">
        <v>7299</v>
      </c>
      <c r="E37" s="236">
        <f>D37/$F$1</f>
        <v>1278.2837127845885</v>
      </c>
      <c r="F37" s="135">
        <f>D37</f>
        <v>7299</v>
      </c>
      <c r="G37" s="237">
        <f>F37/$F$1</f>
        <v>1278.2837127845885</v>
      </c>
      <c r="H37" s="237"/>
      <c r="I37" s="497"/>
    </row>
    <row r="38" spans="1:9" ht="15.75" x14ac:dyDescent="0.25">
      <c r="A38" s="115" t="s">
        <v>64</v>
      </c>
      <c r="B38" s="131"/>
      <c r="C38" s="122"/>
      <c r="D38" s="132">
        <f>SUM(D36:D37)</f>
        <v>14864</v>
      </c>
      <c r="E38" s="236">
        <f>SUM(E36:E37)</f>
        <v>2603.152364273205</v>
      </c>
      <c r="F38" s="135">
        <f>SUM(F36:F37)</f>
        <v>14864</v>
      </c>
      <c r="G38" s="237">
        <f>SUM(G36:G37)</f>
        <v>2603.152364273205</v>
      </c>
      <c r="H38" s="237"/>
      <c r="I38" s="497"/>
    </row>
    <row r="39" spans="1:9" ht="15.75" x14ac:dyDescent="0.25">
      <c r="A39" s="115"/>
      <c r="B39" s="131"/>
      <c r="C39" s="122"/>
      <c r="D39" s="132"/>
      <c r="E39" s="236"/>
      <c r="F39" s="135"/>
      <c r="G39" s="237"/>
      <c r="H39" s="237"/>
      <c r="I39" s="497"/>
    </row>
    <row r="40" spans="1:9" ht="15.75" x14ac:dyDescent="0.25">
      <c r="A40" s="596" t="s">
        <v>8</v>
      </c>
      <c r="B40" s="131"/>
      <c r="C40" s="122"/>
      <c r="D40" s="132"/>
      <c r="E40" s="236"/>
      <c r="F40" s="143">
        <f>'Budget Total'!E6</f>
        <v>11420</v>
      </c>
      <c r="G40" s="138">
        <f>'Budget Total'!D6</f>
        <v>2000</v>
      </c>
      <c r="H40" s="138"/>
      <c r="I40" s="611" t="s">
        <v>65</v>
      </c>
    </row>
    <row r="41" spans="1:9" ht="15.75" x14ac:dyDescent="0.25">
      <c r="A41" s="145" t="s">
        <v>9</v>
      </c>
      <c r="B41" s="114" t="s">
        <v>66</v>
      </c>
      <c r="C41" s="117"/>
      <c r="D41" s="118"/>
      <c r="E41" s="118"/>
      <c r="F41" s="143">
        <f>'Budget Total'!E7</f>
        <v>1713</v>
      </c>
      <c r="G41" s="138">
        <f>'Budget Total'!D7</f>
        <v>300</v>
      </c>
      <c r="H41" s="138"/>
      <c r="I41" s="611" t="s">
        <v>65</v>
      </c>
    </row>
    <row r="42" spans="1:9" ht="15.75" x14ac:dyDescent="0.25">
      <c r="A42" s="627" t="s">
        <v>10</v>
      </c>
      <c r="B42" s="114" t="s">
        <v>67</v>
      </c>
      <c r="C42" s="117"/>
      <c r="D42" s="118"/>
      <c r="E42" s="118"/>
      <c r="F42" s="143">
        <f>'Budget Total'!E8</f>
        <v>1461.76</v>
      </c>
      <c r="G42" s="610">
        <f>F42/$F$1</f>
        <v>256</v>
      </c>
      <c r="H42" s="610"/>
      <c r="I42" s="611" t="s">
        <v>65</v>
      </c>
    </row>
    <row r="43" spans="1:9" ht="14.25" x14ac:dyDescent="0.2">
      <c r="A43" s="145" t="s">
        <v>11</v>
      </c>
      <c r="B43" s="114" t="s">
        <v>68</v>
      </c>
      <c r="C43" s="117"/>
      <c r="D43" s="118"/>
      <c r="E43" s="118"/>
      <c r="F43" s="137">
        <f>'Budget Total'!E9</f>
        <v>1427.5</v>
      </c>
      <c r="G43" s="610">
        <f>F43/$F$1</f>
        <v>250</v>
      </c>
      <c r="H43" s="610"/>
      <c r="I43" s="611" t="s">
        <v>65</v>
      </c>
    </row>
    <row r="44" spans="1:9" ht="14.25" x14ac:dyDescent="0.2">
      <c r="A44" s="145"/>
      <c r="B44" s="114"/>
      <c r="C44" s="117"/>
      <c r="D44" s="118"/>
      <c r="E44" s="118"/>
      <c r="F44" s="137"/>
      <c r="G44" s="237"/>
      <c r="H44" s="237"/>
      <c r="I44" s="497"/>
    </row>
    <row r="45" spans="1:9" x14ac:dyDescent="0.2">
      <c r="A45" s="145" t="s">
        <v>69</v>
      </c>
      <c r="B45" s="118"/>
      <c r="C45" s="117"/>
      <c r="D45" s="118"/>
      <c r="E45" s="118"/>
      <c r="F45" s="137">
        <f>G45*$F$1</f>
        <v>342420.46</v>
      </c>
      <c r="G45" s="138">
        <f>G11+G26+G33+G38+G40+G41+G42+G43</f>
        <v>59968.556917688271</v>
      </c>
      <c r="H45" s="138"/>
      <c r="I45" s="497"/>
    </row>
    <row r="46" spans="1:9" x14ac:dyDescent="0.2">
      <c r="G46" s="19"/>
      <c r="H46" s="19"/>
    </row>
    <row r="47" spans="1:9" x14ac:dyDescent="0.2">
      <c r="A47" s="23" t="s">
        <v>70</v>
      </c>
    </row>
  </sheetData>
  <phoneticPr fontId="12" type="noConversion"/>
  <pageMargins left="0.75" right="0.75" top="1" bottom="1" header="0.5" footer="0.5"/>
  <pageSetup scale="83" fitToHeight="2" orientation="portrait" horizontalDpi="300" verticalDpi="300" r:id="rId1"/>
  <headerFooter alignWithMargins="0">
    <oddHeader>&amp;C&amp;"Arial,Bold"&amp;14Clean Water Matching Grant
Estimated Costs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1"/>
  <sheetViews>
    <sheetView topLeftCell="A359" zoomScale="150" zoomScaleNormal="150" zoomScaleSheetLayoutView="100" zoomScalePageLayoutView="150" workbookViewId="0">
      <selection activeCell="C443" sqref="C443"/>
    </sheetView>
  </sheetViews>
  <sheetFormatPr defaultRowHeight="12.75" x14ac:dyDescent="0.2"/>
  <cols>
    <col min="1" max="1" width="5.85546875" style="22" customWidth="1"/>
    <col min="2" max="2" width="37.42578125" customWidth="1"/>
    <col min="3" max="3" width="11" style="44" customWidth="1"/>
    <col min="4" max="4" width="6" style="44" customWidth="1"/>
    <col min="5" max="5" width="6.5703125" style="44" customWidth="1"/>
    <col min="6" max="6" width="12" style="277" customWidth="1"/>
    <col min="7" max="7" width="3.28515625" customWidth="1"/>
    <col min="8" max="8" width="11.140625" style="246" customWidth="1"/>
  </cols>
  <sheetData>
    <row r="1" spans="1:8" ht="20.25" customHeight="1" x14ac:dyDescent="0.2">
      <c r="A1" s="274" t="s">
        <v>71</v>
      </c>
      <c r="B1" s="275" t="s">
        <v>72</v>
      </c>
      <c r="C1" s="274" t="s">
        <v>73</v>
      </c>
      <c r="D1" s="274" t="s">
        <v>74</v>
      </c>
      <c r="E1" s="274" t="s">
        <v>75</v>
      </c>
      <c r="F1" s="276" t="s">
        <v>76</v>
      </c>
      <c r="H1" s="601" t="s">
        <v>77</v>
      </c>
    </row>
    <row r="3" spans="1:8" ht="15" x14ac:dyDescent="0.25">
      <c r="B3" s="278" t="s">
        <v>78</v>
      </c>
    </row>
    <row r="5" spans="1:8" x14ac:dyDescent="0.2">
      <c r="A5" s="22" t="s">
        <v>79</v>
      </c>
      <c r="B5" t="s">
        <v>80</v>
      </c>
    </row>
    <row r="6" spans="1:8" x14ac:dyDescent="0.2">
      <c r="B6" s="14" t="s">
        <v>81</v>
      </c>
      <c r="C6" s="44">
        <v>10</v>
      </c>
      <c r="D6" s="44" t="s">
        <v>82</v>
      </c>
      <c r="E6" s="44">
        <v>3</v>
      </c>
      <c r="F6" s="277">
        <f>C6*E6</f>
        <v>30</v>
      </c>
    </row>
    <row r="7" spans="1:8" x14ac:dyDescent="0.2">
      <c r="B7" t="s">
        <v>83</v>
      </c>
    </row>
    <row r="9" spans="1:8" x14ac:dyDescent="0.2">
      <c r="A9" s="22" t="s">
        <v>84</v>
      </c>
      <c r="B9" s="14" t="s">
        <v>85</v>
      </c>
      <c r="C9" s="44">
        <v>2</v>
      </c>
      <c r="D9" s="44" t="s">
        <v>82</v>
      </c>
      <c r="E9" s="44">
        <v>5</v>
      </c>
      <c r="F9" s="277">
        <f>C9*E9</f>
        <v>10</v>
      </c>
    </row>
    <row r="11" spans="1:8" x14ac:dyDescent="0.2">
      <c r="A11" s="22" t="s">
        <v>86</v>
      </c>
      <c r="B11" t="s">
        <v>87</v>
      </c>
      <c r="C11" s="44">
        <v>4</v>
      </c>
      <c r="D11" s="44" t="s">
        <v>82</v>
      </c>
      <c r="E11" s="44">
        <v>8</v>
      </c>
      <c r="F11" s="277">
        <f>C11*E11</f>
        <v>32</v>
      </c>
    </row>
    <row r="13" spans="1:8" x14ac:dyDescent="0.2">
      <c r="A13" s="22" t="s">
        <v>88</v>
      </c>
      <c r="B13" t="s">
        <v>89</v>
      </c>
    </row>
    <row r="14" spans="1:8" x14ac:dyDescent="0.2">
      <c r="B14" t="s">
        <v>90</v>
      </c>
      <c r="C14" s="44">
        <v>8</v>
      </c>
      <c r="D14" s="44" t="s">
        <v>82</v>
      </c>
      <c r="E14" s="44">
        <v>5</v>
      </c>
      <c r="F14" s="277">
        <f>C14*E14</f>
        <v>40</v>
      </c>
    </row>
    <row r="16" spans="1:8" x14ac:dyDescent="0.2">
      <c r="A16" s="22" t="s">
        <v>91</v>
      </c>
      <c r="B16" t="s">
        <v>92</v>
      </c>
      <c r="C16" s="44">
        <v>4</v>
      </c>
      <c r="D16" s="44" t="s">
        <v>82</v>
      </c>
      <c r="E16" s="44">
        <v>5</v>
      </c>
      <c r="F16" s="277">
        <f>C16*E16</f>
        <v>20</v>
      </c>
    </row>
    <row r="17" spans="1:6" x14ac:dyDescent="0.2">
      <c r="B17" t="s">
        <v>93</v>
      </c>
    </row>
    <row r="19" spans="1:6" ht="15" x14ac:dyDescent="0.25">
      <c r="B19" s="278" t="s">
        <v>94</v>
      </c>
    </row>
    <row r="21" spans="1:6" x14ac:dyDescent="0.2">
      <c r="A21" s="22" t="s">
        <v>95</v>
      </c>
      <c r="B21" t="s">
        <v>96</v>
      </c>
    </row>
    <row r="22" spans="1:6" x14ac:dyDescent="0.2">
      <c r="B22" t="s">
        <v>97</v>
      </c>
      <c r="C22" s="44">
        <v>45</v>
      </c>
      <c r="D22" s="44" t="s">
        <v>82</v>
      </c>
      <c r="E22" s="44">
        <v>12</v>
      </c>
      <c r="F22" s="277">
        <f>C22*E22</f>
        <v>540</v>
      </c>
    </row>
    <row r="23" spans="1:6" x14ac:dyDescent="0.2">
      <c r="B23" t="s">
        <v>98</v>
      </c>
    </row>
    <row r="25" spans="1:6" ht="15" x14ac:dyDescent="0.25">
      <c r="B25" s="278" t="s">
        <v>99</v>
      </c>
    </row>
    <row r="26" spans="1:6" ht="15" x14ac:dyDescent="0.25">
      <c r="B26" s="278" t="s">
        <v>100</v>
      </c>
    </row>
    <row r="27" spans="1:6" ht="15" x14ac:dyDescent="0.25">
      <c r="B27" s="278" t="s">
        <v>101</v>
      </c>
    </row>
    <row r="29" spans="1:6" x14ac:dyDescent="0.2">
      <c r="A29" s="22" t="s">
        <v>102</v>
      </c>
      <c r="B29" t="s">
        <v>103</v>
      </c>
      <c r="C29" s="44">
        <v>3</v>
      </c>
      <c r="D29" s="44" t="s">
        <v>82</v>
      </c>
      <c r="E29" s="44">
        <v>160</v>
      </c>
      <c r="F29" s="277">
        <f>C29*E29</f>
        <v>480</v>
      </c>
    </row>
    <row r="31" spans="1:6" x14ac:dyDescent="0.2">
      <c r="A31" s="22" t="s">
        <v>104</v>
      </c>
      <c r="B31" t="s">
        <v>105</v>
      </c>
      <c r="C31" s="44">
        <v>4</v>
      </c>
      <c r="D31" s="44" t="s">
        <v>106</v>
      </c>
      <c r="E31" s="44">
        <v>160</v>
      </c>
      <c r="F31" s="277">
        <f>C31*E31</f>
        <v>640</v>
      </c>
    </row>
    <row r="33" spans="1:8" x14ac:dyDescent="0.2">
      <c r="A33" s="22" t="s">
        <v>107</v>
      </c>
      <c r="B33" t="s">
        <v>108</v>
      </c>
      <c r="C33" s="44">
        <v>27</v>
      </c>
      <c r="D33" s="44" t="s">
        <v>82</v>
      </c>
      <c r="E33" s="44">
        <v>110</v>
      </c>
      <c r="F33" s="277">
        <f>C33*E33</f>
        <v>2970</v>
      </c>
    </row>
    <row r="35" spans="1:8" ht="13.5" thickBot="1" x14ac:dyDescent="0.25">
      <c r="B35" t="s">
        <v>109</v>
      </c>
      <c r="F35" s="279">
        <f>SUM(F2:F34)</f>
        <v>4762</v>
      </c>
      <c r="H35" s="246">
        <f>F35/'Budget Detail'!$F$1</f>
        <v>833.97548161120847</v>
      </c>
    </row>
    <row r="36" spans="1:8" ht="13.5" thickTop="1" x14ac:dyDescent="0.2"/>
    <row r="37" spans="1:8" s="280" customFormat="1" ht="15" x14ac:dyDescent="0.25">
      <c r="A37" s="274" t="s">
        <v>71</v>
      </c>
      <c r="B37" s="280" t="s">
        <v>72</v>
      </c>
      <c r="C37" s="281" t="s">
        <v>75</v>
      </c>
      <c r="D37" s="281" t="s">
        <v>74</v>
      </c>
      <c r="E37" s="281" t="s">
        <v>73</v>
      </c>
      <c r="F37" s="282" t="s">
        <v>76</v>
      </c>
      <c r="H37" s="601" t="s">
        <v>77</v>
      </c>
    </row>
    <row r="39" spans="1:8" ht="15" x14ac:dyDescent="0.25">
      <c r="B39" s="278" t="s">
        <v>110</v>
      </c>
    </row>
    <row r="40" spans="1:8" ht="15" x14ac:dyDescent="0.25">
      <c r="B40" s="278" t="s">
        <v>111</v>
      </c>
    </row>
    <row r="42" spans="1:8" x14ac:dyDescent="0.2">
      <c r="A42" s="22" t="s">
        <v>79</v>
      </c>
      <c r="B42" t="s">
        <v>112</v>
      </c>
      <c r="C42" s="44">
        <v>2</v>
      </c>
      <c r="D42" s="44" t="s">
        <v>82</v>
      </c>
      <c r="E42" s="44">
        <v>350</v>
      </c>
      <c r="F42" s="277">
        <f>C42*E42</f>
        <v>700</v>
      </c>
    </row>
    <row r="44" spans="1:8" ht="15" x14ac:dyDescent="0.25">
      <c r="B44" s="278" t="s">
        <v>113</v>
      </c>
    </row>
    <row r="45" spans="1:8" ht="15" x14ac:dyDescent="0.25">
      <c r="B45" s="278" t="s">
        <v>114</v>
      </c>
    </row>
    <row r="47" spans="1:8" x14ac:dyDescent="0.2">
      <c r="A47" s="22" t="s">
        <v>84</v>
      </c>
      <c r="B47" t="s">
        <v>115</v>
      </c>
      <c r="C47" s="44">
        <v>171</v>
      </c>
      <c r="D47" s="44" t="s">
        <v>116</v>
      </c>
      <c r="E47" s="44">
        <v>7</v>
      </c>
      <c r="F47" s="277">
        <f>C47*E47</f>
        <v>1197</v>
      </c>
    </row>
    <row r="49" spans="1:6" x14ac:dyDescent="0.2">
      <c r="A49" s="22" t="s">
        <v>86</v>
      </c>
      <c r="B49" t="s">
        <v>117</v>
      </c>
      <c r="C49" s="44">
        <v>18</v>
      </c>
      <c r="D49" s="44" t="s">
        <v>116</v>
      </c>
      <c r="E49" s="44">
        <v>7</v>
      </c>
      <c r="F49" s="277">
        <f>C49*E49</f>
        <v>126</v>
      </c>
    </row>
    <row r="51" spans="1:6" x14ac:dyDescent="0.2">
      <c r="A51" s="22" t="s">
        <v>88</v>
      </c>
      <c r="B51" t="s">
        <v>118</v>
      </c>
      <c r="C51" s="44">
        <v>36</v>
      </c>
      <c r="D51" s="44" t="s">
        <v>116</v>
      </c>
      <c r="E51" s="44">
        <v>7</v>
      </c>
      <c r="F51" s="277">
        <f>C51*E51</f>
        <v>252</v>
      </c>
    </row>
    <row r="53" spans="1:6" ht="15" x14ac:dyDescent="0.25">
      <c r="B53" s="278" t="s">
        <v>119</v>
      </c>
    </row>
    <row r="54" spans="1:6" ht="15" x14ac:dyDescent="0.25">
      <c r="B54" s="278" t="s">
        <v>120</v>
      </c>
    </row>
    <row r="55" spans="1:6" ht="7.5" customHeight="1" x14ac:dyDescent="0.2"/>
    <row r="56" spans="1:6" x14ac:dyDescent="0.2">
      <c r="A56" s="22" t="s">
        <v>91</v>
      </c>
      <c r="B56" t="s">
        <v>121</v>
      </c>
      <c r="C56" s="44">
        <v>17</v>
      </c>
      <c r="D56" s="44" t="s">
        <v>106</v>
      </c>
      <c r="E56" s="44">
        <v>6</v>
      </c>
      <c r="F56" s="277">
        <f>C56*E56</f>
        <v>102</v>
      </c>
    </row>
    <row r="57" spans="1:6" ht="9.75" customHeight="1" x14ac:dyDescent="0.2"/>
    <row r="58" spans="1:6" x14ac:dyDescent="0.2">
      <c r="A58" s="22" t="s">
        <v>95</v>
      </c>
      <c r="B58" t="s">
        <v>122</v>
      </c>
      <c r="C58" s="44">
        <v>36</v>
      </c>
      <c r="D58" s="44" t="s">
        <v>123</v>
      </c>
      <c r="E58" s="44">
        <v>6</v>
      </c>
      <c r="F58" s="277">
        <f>C58*E58</f>
        <v>216</v>
      </c>
    </row>
    <row r="59" spans="1:6" ht="20.45" customHeight="1" x14ac:dyDescent="0.2"/>
    <row r="60" spans="1:6" ht="15" x14ac:dyDescent="0.25">
      <c r="B60" s="278" t="s">
        <v>124</v>
      </c>
    </row>
    <row r="61" spans="1:6" ht="15.95" customHeight="1" x14ac:dyDescent="0.25">
      <c r="B61" s="278" t="s">
        <v>125</v>
      </c>
    </row>
    <row r="62" spans="1:6" ht="15" x14ac:dyDescent="0.25">
      <c r="B62" s="278" t="s">
        <v>126</v>
      </c>
    </row>
    <row r="63" spans="1:6" ht="9" customHeight="1" x14ac:dyDescent="0.25">
      <c r="B63" s="278" t="s">
        <v>127</v>
      </c>
    </row>
    <row r="65" spans="1:8" ht="10.5" customHeight="1" x14ac:dyDescent="0.2">
      <c r="A65" s="22" t="s">
        <v>102</v>
      </c>
      <c r="B65" t="s">
        <v>128</v>
      </c>
      <c r="C65" s="44">
        <v>36</v>
      </c>
      <c r="D65" s="44" t="s">
        <v>106</v>
      </c>
      <c r="E65" s="44">
        <v>48</v>
      </c>
      <c r="F65" s="277">
        <f>C65*E65</f>
        <v>1728</v>
      </c>
    </row>
    <row r="67" spans="1:8" ht="18.600000000000001" customHeight="1" x14ac:dyDescent="0.25">
      <c r="B67" s="278" t="s">
        <v>129</v>
      </c>
    </row>
    <row r="68" spans="1:8" ht="9.75" customHeight="1" x14ac:dyDescent="0.25">
      <c r="B68" s="278" t="s">
        <v>130</v>
      </c>
    </row>
    <row r="69" spans="1:8" ht="9.75" customHeight="1" x14ac:dyDescent="0.25">
      <c r="B69" s="278" t="s">
        <v>131</v>
      </c>
    </row>
    <row r="71" spans="1:8" x14ac:dyDescent="0.2">
      <c r="A71" s="22" t="s">
        <v>104</v>
      </c>
      <c r="B71" t="s">
        <v>132</v>
      </c>
      <c r="C71" s="44">
        <v>60</v>
      </c>
      <c r="D71" s="44" t="s">
        <v>82</v>
      </c>
      <c r="E71" s="44">
        <v>15</v>
      </c>
      <c r="F71" s="277">
        <f>C71*E71</f>
        <v>900</v>
      </c>
    </row>
    <row r="72" spans="1:8" ht="11.25" customHeight="1" x14ac:dyDescent="0.2"/>
    <row r="73" spans="1:8" ht="15" x14ac:dyDescent="0.25">
      <c r="B73" s="278" t="s">
        <v>133</v>
      </c>
    </row>
    <row r="74" spans="1:8" ht="10.5" customHeight="1" x14ac:dyDescent="0.25">
      <c r="B74" s="278" t="s">
        <v>134</v>
      </c>
    </row>
    <row r="75" spans="1:8" ht="15" x14ac:dyDescent="0.25">
      <c r="B75" s="278" t="s">
        <v>135</v>
      </c>
    </row>
    <row r="76" spans="1:8" ht="11.25" customHeight="1" x14ac:dyDescent="0.2"/>
    <row r="77" spans="1:8" x14ac:dyDescent="0.2">
      <c r="A77" s="22" t="s">
        <v>136</v>
      </c>
      <c r="B77" t="s">
        <v>137</v>
      </c>
      <c r="C77" s="44">
        <v>60</v>
      </c>
      <c r="D77" s="44" t="s">
        <v>82</v>
      </c>
      <c r="E77" s="44">
        <v>15</v>
      </c>
      <c r="F77" s="277">
        <f>C77*E77</f>
        <v>900</v>
      </c>
    </row>
    <row r="78" spans="1:8" ht="9" customHeight="1" x14ac:dyDescent="0.2"/>
    <row r="79" spans="1:8" ht="13.5" thickBot="1" x14ac:dyDescent="0.25">
      <c r="B79" t="s">
        <v>109</v>
      </c>
      <c r="F79" s="279">
        <f>SUM(F42:F78)</f>
        <v>6121</v>
      </c>
      <c r="H79" s="246">
        <f>F79/'Budget Detail'!$F$1</f>
        <v>1071.9789842381786</v>
      </c>
    </row>
    <row r="80" spans="1:8" ht="10.5" customHeight="1" thickTop="1" x14ac:dyDescent="0.2"/>
    <row r="81" spans="1:8" x14ac:dyDescent="0.2">
      <c r="B81" t="s">
        <v>138</v>
      </c>
    </row>
    <row r="82" spans="1:8" x14ac:dyDescent="0.2">
      <c r="B82" t="s">
        <v>139</v>
      </c>
      <c r="F82" s="277">
        <f>F35</f>
        <v>4762</v>
      </c>
      <c r="H82" s="246">
        <f>F82/'Budget Detail'!$F$1</f>
        <v>833.97548161120847</v>
      </c>
    </row>
    <row r="84" spans="1:8" x14ac:dyDescent="0.2">
      <c r="B84" t="s">
        <v>140</v>
      </c>
      <c r="F84" s="277">
        <f>F79</f>
        <v>6121</v>
      </c>
      <c r="H84" s="246">
        <f>F84/'Budget Detail'!$F$1</f>
        <v>1071.9789842381786</v>
      </c>
    </row>
    <row r="86" spans="1:8" ht="15" x14ac:dyDescent="0.25">
      <c r="B86" s="283" t="s">
        <v>141</v>
      </c>
    </row>
    <row r="87" spans="1:8" ht="13.5" thickBot="1" x14ac:dyDescent="0.25">
      <c r="B87" s="14" t="s">
        <v>142</v>
      </c>
      <c r="F87" s="279">
        <f>SUM(F82:F84)</f>
        <v>10883</v>
      </c>
      <c r="H87" s="246">
        <f>F87/'Budget Detail'!$F$1</f>
        <v>1905.9544658493871</v>
      </c>
    </row>
    <row r="88" spans="1:8" ht="13.5" thickTop="1" x14ac:dyDescent="0.2"/>
    <row r="89" spans="1:8" s="280" customFormat="1" ht="15" x14ac:dyDescent="0.25">
      <c r="A89" s="274" t="s">
        <v>71</v>
      </c>
      <c r="B89" s="280" t="s">
        <v>72</v>
      </c>
      <c r="C89" s="281" t="s">
        <v>73</v>
      </c>
      <c r="D89" s="281" t="s">
        <v>74</v>
      </c>
      <c r="E89" s="281" t="s">
        <v>75</v>
      </c>
      <c r="F89" s="282" t="s">
        <v>143</v>
      </c>
      <c r="H89" s="601" t="s">
        <v>77</v>
      </c>
    </row>
    <row r="90" spans="1:8" ht="15" x14ac:dyDescent="0.25">
      <c r="B90" s="283" t="s">
        <v>144</v>
      </c>
    </row>
    <row r="91" spans="1:8" ht="15" x14ac:dyDescent="0.25">
      <c r="B91" s="283" t="s">
        <v>99</v>
      </c>
    </row>
    <row r="92" spans="1:8" ht="15" x14ac:dyDescent="0.25">
      <c r="B92" s="278" t="s">
        <v>110</v>
      </c>
    </row>
    <row r="93" spans="1:8" ht="15" x14ac:dyDescent="0.25">
      <c r="B93" s="278" t="s">
        <v>111</v>
      </c>
    </row>
    <row r="95" spans="1:8" x14ac:dyDescent="0.2">
      <c r="A95" s="22" t="s">
        <v>79</v>
      </c>
      <c r="B95" t="s">
        <v>145</v>
      </c>
      <c r="C95" s="44">
        <v>1</v>
      </c>
      <c r="D95" s="44" t="s">
        <v>82</v>
      </c>
      <c r="E95" s="44">
        <v>350</v>
      </c>
      <c r="F95" s="277">
        <f>C95*E95</f>
        <v>350</v>
      </c>
    </row>
    <row r="97" spans="1:6" x14ac:dyDescent="0.2">
      <c r="A97" s="22" t="s">
        <v>84</v>
      </c>
      <c r="B97" t="s">
        <v>146</v>
      </c>
      <c r="C97" s="44">
        <v>3</v>
      </c>
      <c r="D97" s="44" t="s">
        <v>82</v>
      </c>
      <c r="E97" s="44">
        <v>350</v>
      </c>
      <c r="F97" s="277">
        <f>C97*E97</f>
        <v>1050</v>
      </c>
    </row>
    <row r="99" spans="1:6" ht="15" x14ac:dyDescent="0.25">
      <c r="B99" s="278" t="s">
        <v>147</v>
      </c>
    </row>
    <row r="100" spans="1:6" ht="15" x14ac:dyDescent="0.25">
      <c r="B100" s="278" t="s">
        <v>148</v>
      </c>
    </row>
    <row r="101" spans="1:6" ht="15" x14ac:dyDescent="0.25">
      <c r="B101" s="278" t="s">
        <v>131</v>
      </c>
    </row>
    <row r="103" spans="1:6" x14ac:dyDescent="0.2">
      <c r="A103" s="22" t="s">
        <v>86</v>
      </c>
      <c r="B103" t="s">
        <v>149</v>
      </c>
      <c r="C103" s="44">
        <v>94</v>
      </c>
      <c r="D103" s="44" t="s">
        <v>116</v>
      </c>
      <c r="E103" s="44">
        <v>7</v>
      </c>
      <c r="F103" s="277">
        <f>C103*E103</f>
        <v>658</v>
      </c>
    </row>
    <row r="105" spans="1:6" x14ac:dyDescent="0.2">
      <c r="A105" s="22" t="s">
        <v>88</v>
      </c>
      <c r="B105" t="s">
        <v>150</v>
      </c>
      <c r="C105" s="44">
        <v>304</v>
      </c>
      <c r="D105" s="44" t="s">
        <v>116</v>
      </c>
      <c r="E105" s="44">
        <v>7</v>
      </c>
      <c r="F105" s="277">
        <f>C105*E105</f>
        <v>2128</v>
      </c>
    </row>
    <row r="107" spans="1:6" x14ac:dyDescent="0.2">
      <c r="A107" s="22" t="s">
        <v>91</v>
      </c>
      <c r="B107" t="s">
        <v>151</v>
      </c>
      <c r="C107" s="44">
        <v>18</v>
      </c>
      <c r="D107" s="44" t="s">
        <v>116</v>
      </c>
      <c r="E107" s="44">
        <v>7</v>
      </c>
      <c r="F107" s="277">
        <f>C107*E107</f>
        <v>126</v>
      </c>
    </row>
    <row r="109" spans="1:6" x14ac:dyDescent="0.2">
      <c r="A109" s="22" t="s">
        <v>95</v>
      </c>
      <c r="B109" t="s">
        <v>152</v>
      </c>
      <c r="C109" s="44">
        <v>49</v>
      </c>
      <c r="D109" s="44" t="s">
        <v>116</v>
      </c>
      <c r="E109" s="44">
        <v>7</v>
      </c>
      <c r="F109" s="277">
        <f>C109*E109</f>
        <v>343</v>
      </c>
    </row>
    <row r="111" spans="1:6" ht="15" x14ac:dyDescent="0.25">
      <c r="B111" s="278" t="s">
        <v>119</v>
      </c>
    </row>
    <row r="112" spans="1:6" ht="15" x14ac:dyDescent="0.25">
      <c r="B112" s="278" t="s">
        <v>153</v>
      </c>
    </row>
    <row r="114" spans="1:8" x14ac:dyDescent="0.2">
      <c r="A114" s="22" t="s">
        <v>102</v>
      </c>
      <c r="B114" t="s">
        <v>154</v>
      </c>
      <c r="C114" s="44">
        <v>17</v>
      </c>
      <c r="D114" s="44" t="s">
        <v>82</v>
      </c>
      <c r="E114" s="44">
        <v>12.6</v>
      </c>
      <c r="F114" s="277">
        <f>C114*E114</f>
        <v>214.2</v>
      </c>
    </row>
    <row r="116" spans="1:8" x14ac:dyDescent="0.2">
      <c r="A116" s="22" t="s">
        <v>104</v>
      </c>
      <c r="B116" t="s">
        <v>155</v>
      </c>
      <c r="C116" s="44">
        <v>40</v>
      </c>
      <c r="D116" s="44" t="s">
        <v>82</v>
      </c>
      <c r="E116" s="44">
        <v>12</v>
      </c>
      <c r="F116" s="277">
        <f>C116*E116</f>
        <v>480</v>
      </c>
    </row>
    <row r="118" spans="1:8" ht="15" x14ac:dyDescent="0.25">
      <c r="B118" s="283" t="s">
        <v>99</v>
      </c>
    </row>
    <row r="120" spans="1:8" ht="13.5" thickBot="1" x14ac:dyDescent="0.25">
      <c r="B120" s="14" t="s">
        <v>156</v>
      </c>
      <c r="F120" s="279">
        <f>SUM(F95:F116)</f>
        <v>5349.2</v>
      </c>
      <c r="H120" s="246">
        <f>F120/'Budget Detail'!$F$1</f>
        <v>936.81260945709278</v>
      </c>
    </row>
    <row r="121" spans="1:8" ht="13.5" thickTop="1" x14ac:dyDescent="0.2"/>
    <row r="122" spans="1:8" ht="15" x14ac:dyDescent="0.25">
      <c r="B122" s="283" t="s">
        <v>124</v>
      </c>
    </row>
    <row r="123" spans="1:8" ht="15" x14ac:dyDescent="0.25">
      <c r="B123" s="278" t="s">
        <v>157</v>
      </c>
    </row>
    <row r="124" spans="1:8" ht="15" x14ac:dyDescent="0.25">
      <c r="B124" s="278" t="s">
        <v>126</v>
      </c>
    </row>
    <row r="125" spans="1:8" ht="15" x14ac:dyDescent="0.25">
      <c r="B125" s="278" t="s">
        <v>158</v>
      </c>
    </row>
    <row r="127" spans="1:8" x14ac:dyDescent="0.2">
      <c r="A127" s="22" t="s">
        <v>136</v>
      </c>
      <c r="B127" t="s">
        <v>159</v>
      </c>
      <c r="C127" s="44">
        <v>38</v>
      </c>
      <c r="D127" s="44" t="s">
        <v>82</v>
      </c>
      <c r="E127" s="44">
        <v>45</v>
      </c>
      <c r="F127" s="277">
        <f>C127*E127</f>
        <v>1710</v>
      </c>
    </row>
    <row r="129" spans="1:8" x14ac:dyDescent="0.2">
      <c r="A129" s="22" t="s">
        <v>160</v>
      </c>
      <c r="B129" t="s">
        <v>161</v>
      </c>
      <c r="C129" s="44">
        <v>8</v>
      </c>
      <c r="D129" s="44" t="s">
        <v>106</v>
      </c>
      <c r="E129" s="44">
        <v>21</v>
      </c>
      <c r="F129" s="277">
        <f>C129*E129</f>
        <v>168</v>
      </c>
    </row>
    <row r="131" spans="1:8" ht="15" x14ac:dyDescent="0.25">
      <c r="B131" s="283" t="s">
        <v>124</v>
      </c>
    </row>
    <row r="133" spans="1:8" ht="13.5" thickBot="1" x14ac:dyDescent="0.25">
      <c r="B133" s="14" t="s">
        <v>142</v>
      </c>
      <c r="F133" s="279">
        <f>SUM(F127:F129)</f>
        <v>1878</v>
      </c>
      <c r="H133" s="246">
        <f>F133/'Budget Detail'!$F$1</f>
        <v>328.89667250437827</v>
      </c>
    </row>
    <row r="134" spans="1:8" s="280" customFormat="1" ht="15.75" thickTop="1" x14ac:dyDescent="0.25">
      <c r="A134" s="274" t="s">
        <v>71</v>
      </c>
      <c r="B134" s="280" t="s">
        <v>72</v>
      </c>
      <c r="C134" s="281" t="s">
        <v>73</v>
      </c>
      <c r="D134" s="281" t="s">
        <v>74</v>
      </c>
      <c r="E134" s="281" t="s">
        <v>75</v>
      </c>
      <c r="F134" s="282" t="s">
        <v>162</v>
      </c>
      <c r="H134" s="601" t="s">
        <v>77</v>
      </c>
    </row>
    <row r="135" spans="1:8" ht="12.95" customHeight="1" x14ac:dyDescent="0.2"/>
    <row r="136" spans="1:8" ht="15" x14ac:dyDescent="0.25">
      <c r="B136" s="283" t="s">
        <v>163</v>
      </c>
    </row>
    <row r="137" spans="1:8" x14ac:dyDescent="0.2">
      <c r="A137" s="22" t="s">
        <v>79</v>
      </c>
      <c r="B137" t="s">
        <v>164</v>
      </c>
    </row>
    <row r="138" spans="1:8" x14ac:dyDescent="0.2">
      <c r="B138" s="14" t="s">
        <v>165</v>
      </c>
    </row>
    <row r="139" spans="1:8" x14ac:dyDescent="0.2">
      <c r="B139" s="14" t="s">
        <v>166</v>
      </c>
    </row>
    <row r="140" spans="1:8" x14ac:dyDescent="0.2">
      <c r="B140" s="14" t="s">
        <v>167</v>
      </c>
      <c r="C140" s="44">
        <v>176</v>
      </c>
      <c r="D140" s="44" t="s">
        <v>82</v>
      </c>
      <c r="E140" s="44">
        <v>58</v>
      </c>
      <c r="F140" s="277">
        <f>C140*E140</f>
        <v>10208</v>
      </c>
    </row>
    <row r="141" spans="1:8" x14ac:dyDescent="0.2">
      <c r="B141" t="s">
        <v>168</v>
      </c>
    </row>
    <row r="143" spans="1:8" x14ac:dyDescent="0.2">
      <c r="A143" s="22" t="s">
        <v>84</v>
      </c>
      <c r="B143" t="s">
        <v>169</v>
      </c>
      <c r="C143" s="44">
        <v>15</v>
      </c>
      <c r="D143" s="44" t="s">
        <v>123</v>
      </c>
      <c r="E143" s="44">
        <v>22</v>
      </c>
      <c r="F143" s="277">
        <f>C143*E143</f>
        <v>330</v>
      </c>
    </row>
    <row r="144" spans="1:8" x14ac:dyDescent="0.2">
      <c r="A144" s="22" t="s">
        <v>86</v>
      </c>
      <c r="B144" t="s">
        <v>170</v>
      </c>
      <c r="C144" s="44">
        <v>15</v>
      </c>
      <c r="D144" s="44" t="s">
        <v>123</v>
      </c>
      <c r="E144" s="44">
        <v>22</v>
      </c>
      <c r="F144" s="277">
        <f>C144*E144</f>
        <v>330</v>
      </c>
    </row>
    <row r="146" spans="1:8" x14ac:dyDescent="0.2">
      <c r="A146" s="22" t="s">
        <v>88</v>
      </c>
      <c r="B146" t="s">
        <v>171</v>
      </c>
      <c r="C146" s="44">
        <v>15</v>
      </c>
      <c r="D146" s="44" t="s">
        <v>123</v>
      </c>
      <c r="E146" s="44">
        <v>22</v>
      </c>
      <c r="F146" s="277">
        <f>C146*E146</f>
        <v>330</v>
      </c>
    </row>
    <row r="148" spans="1:8" x14ac:dyDescent="0.2">
      <c r="A148" s="22" t="s">
        <v>91</v>
      </c>
      <c r="B148" t="s">
        <v>172</v>
      </c>
    </row>
    <row r="149" spans="1:8" x14ac:dyDescent="0.2">
      <c r="B149" t="s">
        <v>173</v>
      </c>
      <c r="C149" s="44">
        <v>100</v>
      </c>
      <c r="D149" s="44" t="s">
        <v>123</v>
      </c>
      <c r="E149" s="44">
        <v>6</v>
      </c>
      <c r="F149" s="277">
        <f>C149*E149</f>
        <v>600</v>
      </c>
    </row>
    <row r="151" spans="1:8" ht="15" x14ac:dyDescent="0.25">
      <c r="B151" s="283" t="s">
        <v>163</v>
      </c>
      <c r="F151" s="284"/>
    </row>
    <row r="152" spans="1:8" ht="13.5" thickBot="1" x14ac:dyDescent="0.25">
      <c r="B152" t="s">
        <v>174</v>
      </c>
      <c r="F152" s="279">
        <f>SUM(F140:F149)</f>
        <v>11798</v>
      </c>
      <c r="H152" s="246">
        <f>F152/'Budget Detail'!$F$1</f>
        <v>2066.1996497373029</v>
      </c>
    </row>
    <row r="153" spans="1:8" ht="13.5" thickTop="1" x14ac:dyDescent="0.2">
      <c r="F153"/>
    </row>
    <row r="154" spans="1:8" ht="13.5" thickBot="1" x14ac:dyDescent="0.25">
      <c r="B154" t="s">
        <v>175</v>
      </c>
      <c r="H154" s="289"/>
    </row>
    <row r="155" spans="1:8" x14ac:dyDescent="0.2">
      <c r="B155" t="s">
        <v>176</v>
      </c>
    </row>
    <row r="157" spans="1:8" x14ac:dyDescent="0.2">
      <c r="A157" s="44" t="s">
        <v>95</v>
      </c>
      <c r="B157" t="s">
        <v>177</v>
      </c>
      <c r="C157" s="44">
        <v>100</v>
      </c>
      <c r="D157" s="44" t="s">
        <v>123</v>
      </c>
      <c r="E157" s="44">
        <v>10</v>
      </c>
      <c r="F157" s="277">
        <f>C157*E157</f>
        <v>1000</v>
      </c>
    </row>
    <row r="159" spans="1:8" x14ac:dyDescent="0.2">
      <c r="A159" s="44" t="s">
        <v>102</v>
      </c>
      <c r="B159" t="s">
        <v>178</v>
      </c>
      <c r="C159" s="44">
        <v>150</v>
      </c>
      <c r="D159" s="44" t="s">
        <v>123</v>
      </c>
      <c r="E159" s="44">
        <v>10</v>
      </c>
      <c r="F159" s="277">
        <f>C159*E159</f>
        <v>1500</v>
      </c>
    </row>
    <row r="161" spans="1:6" x14ac:dyDescent="0.2">
      <c r="A161" s="44" t="s">
        <v>104</v>
      </c>
      <c r="B161" t="s">
        <v>179</v>
      </c>
      <c r="C161" s="44">
        <v>250</v>
      </c>
      <c r="D161" s="44" t="s">
        <v>123</v>
      </c>
      <c r="E161" s="44">
        <v>15</v>
      </c>
      <c r="F161" s="277">
        <f>C161*E161</f>
        <v>3750</v>
      </c>
    </row>
    <row r="163" spans="1:6" x14ac:dyDescent="0.2">
      <c r="A163" s="44" t="s">
        <v>136</v>
      </c>
      <c r="B163" t="s">
        <v>180</v>
      </c>
      <c r="C163" s="44">
        <v>8</v>
      </c>
      <c r="D163" s="44" t="s">
        <v>123</v>
      </c>
      <c r="E163" s="44">
        <v>15</v>
      </c>
      <c r="F163" s="277">
        <f>C163*E163</f>
        <v>120</v>
      </c>
    </row>
    <row r="165" spans="1:6" x14ac:dyDescent="0.2">
      <c r="A165" s="44" t="s">
        <v>160</v>
      </c>
      <c r="B165" t="s">
        <v>181</v>
      </c>
      <c r="C165" s="44">
        <v>8</v>
      </c>
      <c r="D165" s="44" t="s">
        <v>123</v>
      </c>
      <c r="E165" s="44">
        <v>15</v>
      </c>
      <c r="F165" s="277">
        <f>C165*E165</f>
        <v>120</v>
      </c>
    </row>
    <row r="167" spans="1:6" ht="15" x14ac:dyDescent="0.25">
      <c r="B167" s="278" t="s">
        <v>182</v>
      </c>
    </row>
    <row r="168" spans="1:6" ht="15" x14ac:dyDescent="0.25">
      <c r="B168" s="278" t="s">
        <v>183</v>
      </c>
    </row>
    <row r="169" spans="1:6" ht="15" x14ac:dyDescent="0.25">
      <c r="B169" s="278" t="s">
        <v>184</v>
      </c>
    </row>
    <row r="171" spans="1:6" x14ac:dyDescent="0.2">
      <c r="A171" s="44" t="s">
        <v>185</v>
      </c>
      <c r="B171" t="s">
        <v>186</v>
      </c>
      <c r="C171" s="44">
        <v>30</v>
      </c>
      <c r="D171" s="44" t="s">
        <v>123</v>
      </c>
      <c r="E171" s="44">
        <v>16</v>
      </c>
      <c r="F171" s="277">
        <f>C171*E171</f>
        <v>480</v>
      </c>
    </row>
    <row r="173" spans="1:6" x14ac:dyDescent="0.2">
      <c r="A173" s="44" t="s">
        <v>187</v>
      </c>
      <c r="B173" t="s">
        <v>188</v>
      </c>
      <c r="C173" s="44">
        <v>40</v>
      </c>
      <c r="D173" s="44" t="s">
        <v>123</v>
      </c>
      <c r="E173" s="44">
        <v>16</v>
      </c>
      <c r="F173" s="277">
        <f>C173*E173</f>
        <v>640</v>
      </c>
    </row>
    <row r="175" spans="1:6" x14ac:dyDescent="0.2">
      <c r="A175" s="44" t="s">
        <v>189</v>
      </c>
      <c r="B175" t="s">
        <v>190</v>
      </c>
      <c r="C175" s="44">
        <v>25</v>
      </c>
      <c r="D175" s="44" t="s">
        <v>123</v>
      </c>
      <c r="E175" s="44">
        <v>16</v>
      </c>
      <c r="F175" s="277">
        <f>C175*E175</f>
        <v>400</v>
      </c>
    </row>
    <row r="177" spans="1:8" x14ac:dyDescent="0.2">
      <c r="A177" s="44" t="s">
        <v>191</v>
      </c>
      <c r="B177" t="s">
        <v>192</v>
      </c>
    </row>
    <row r="178" spans="1:8" x14ac:dyDescent="0.2">
      <c r="B178" t="s">
        <v>193</v>
      </c>
      <c r="F178" s="277">
        <v>150</v>
      </c>
    </row>
    <row r="180" spans="1:8" x14ac:dyDescent="0.2">
      <c r="A180" s="44" t="s">
        <v>194</v>
      </c>
      <c r="B180" t="s">
        <v>195</v>
      </c>
    </row>
    <row r="181" spans="1:8" x14ac:dyDescent="0.2">
      <c r="B181" t="s">
        <v>196</v>
      </c>
      <c r="F181" s="277">
        <v>150</v>
      </c>
    </row>
    <row r="182" spans="1:8" x14ac:dyDescent="0.2">
      <c r="B182" t="s">
        <v>197</v>
      </c>
    </row>
    <row r="184" spans="1:8" x14ac:dyDescent="0.2">
      <c r="A184" s="298" t="s">
        <v>198</v>
      </c>
      <c r="B184" s="299" t="s">
        <v>199</v>
      </c>
      <c r="C184" s="300" t="s">
        <v>200</v>
      </c>
      <c r="D184" s="301" t="s">
        <v>123</v>
      </c>
      <c r="E184" s="302" t="s">
        <v>201</v>
      </c>
      <c r="F184" s="302" t="s">
        <v>201</v>
      </c>
    </row>
    <row r="185" spans="1:8" x14ac:dyDescent="0.2">
      <c r="A185" s="298"/>
      <c r="B185" s="299" t="s">
        <v>202</v>
      </c>
      <c r="C185" s="301"/>
      <c r="D185" s="301"/>
    </row>
    <row r="187" spans="1:8" ht="15" x14ac:dyDescent="0.25">
      <c r="B187" s="283" t="s">
        <v>175</v>
      </c>
    </row>
    <row r="188" spans="1:8" ht="13.5" thickBot="1" x14ac:dyDescent="0.25">
      <c r="B188" t="s">
        <v>174</v>
      </c>
      <c r="C188" s="607">
        <f>F188+F152</f>
        <v>20108</v>
      </c>
      <c r="F188" s="279">
        <f>SUM(F157:F187)</f>
        <v>8310</v>
      </c>
      <c r="H188" s="246">
        <f>F188/'Budget Detail'!$F$1</f>
        <v>1455.3415061295973</v>
      </c>
    </row>
    <row r="189" spans="1:8" ht="15.75" thickTop="1" x14ac:dyDescent="0.25">
      <c r="A189" s="281" t="s">
        <v>71</v>
      </c>
      <c r="B189" s="280" t="s">
        <v>72</v>
      </c>
      <c r="C189" s="281" t="s">
        <v>73</v>
      </c>
      <c r="D189" s="281" t="s">
        <v>74</v>
      </c>
      <c r="E189" s="281" t="s">
        <v>75</v>
      </c>
      <c r="F189" s="280" t="s">
        <v>162</v>
      </c>
      <c r="H189" s="601" t="s">
        <v>77</v>
      </c>
    </row>
    <row r="191" spans="1:8" ht="15" x14ac:dyDescent="0.25">
      <c r="B191" s="283" t="s">
        <v>203</v>
      </c>
    </row>
    <row r="192" spans="1:8" ht="15" x14ac:dyDescent="0.25">
      <c r="B192" s="278" t="s">
        <v>204</v>
      </c>
    </row>
    <row r="193" spans="1:6" ht="15" x14ac:dyDescent="0.25">
      <c r="B193" s="278" t="s">
        <v>205</v>
      </c>
    </row>
    <row r="195" spans="1:6" x14ac:dyDescent="0.2">
      <c r="A195" s="44" t="s">
        <v>79</v>
      </c>
      <c r="B195" t="s">
        <v>206</v>
      </c>
      <c r="C195" s="44">
        <v>82</v>
      </c>
      <c r="D195" s="44" t="s">
        <v>123</v>
      </c>
      <c r="E195" s="44">
        <v>16</v>
      </c>
      <c r="F195" s="277">
        <f>C195*E195</f>
        <v>1312</v>
      </c>
    </row>
    <row r="197" spans="1:6" ht="15" x14ac:dyDescent="0.25">
      <c r="B197" s="278" t="s">
        <v>207</v>
      </c>
    </row>
    <row r="199" spans="1:6" x14ac:dyDescent="0.2">
      <c r="A199" s="44" t="s">
        <v>84</v>
      </c>
      <c r="B199" t="s">
        <v>208</v>
      </c>
    </row>
    <row r="200" spans="1:6" x14ac:dyDescent="0.2">
      <c r="B200" t="s">
        <v>209</v>
      </c>
    </row>
    <row r="201" spans="1:6" x14ac:dyDescent="0.2">
      <c r="B201" t="s">
        <v>210</v>
      </c>
      <c r="C201" s="44">
        <v>4</v>
      </c>
      <c r="D201" s="44" t="s">
        <v>211</v>
      </c>
      <c r="E201" s="44">
        <v>120</v>
      </c>
      <c r="F201" s="277">
        <f>C201*E201</f>
        <v>480</v>
      </c>
    </row>
    <row r="202" spans="1:6" x14ac:dyDescent="0.2">
      <c r="B202" t="s">
        <v>212</v>
      </c>
    </row>
    <row r="204" spans="1:6" x14ac:dyDescent="0.2">
      <c r="A204" s="44" t="s">
        <v>86</v>
      </c>
      <c r="B204" t="s">
        <v>213</v>
      </c>
      <c r="C204" s="44">
        <v>50</v>
      </c>
      <c r="D204" s="44" t="s">
        <v>211</v>
      </c>
      <c r="E204" s="44">
        <v>75</v>
      </c>
      <c r="F204" s="277">
        <f>C204*E204</f>
        <v>3750</v>
      </c>
    </row>
    <row r="206" spans="1:6" x14ac:dyDescent="0.2">
      <c r="A206" s="44" t="s">
        <v>88</v>
      </c>
      <c r="B206" t="s">
        <v>214</v>
      </c>
      <c r="C206" s="44">
        <v>6</v>
      </c>
      <c r="D206" s="44" t="s">
        <v>211</v>
      </c>
      <c r="E206" s="44">
        <v>75</v>
      </c>
      <c r="F206" s="277">
        <f>C206*E206</f>
        <v>450</v>
      </c>
    </row>
    <row r="208" spans="1:6" x14ac:dyDescent="0.2">
      <c r="A208" s="44" t="s">
        <v>91</v>
      </c>
      <c r="B208" t="s">
        <v>215</v>
      </c>
      <c r="C208" s="44">
        <v>1</v>
      </c>
      <c r="D208" s="44" t="s">
        <v>211</v>
      </c>
      <c r="E208" s="44">
        <v>90</v>
      </c>
      <c r="F208" s="277">
        <f>C208*E208</f>
        <v>90</v>
      </c>
    </row>
    <row r="210" spans="1:6" x14ac:dyDescent="0.2">
      <c r="A210" s="44" t="s">
        <v>95</v>
      </c>
      <c r="B210" t="s">
        <v>216</v>
      </c>
      <c r="C210" s="44">
        <v>45</v>
      </c>
      <c r="D210" s="44" t="s">
        <v>123</v>
      </c>
      <c r="E210" s="44">
        <v>10</v>
      </c>
      <c r="F210" s="277">
        <f>C210*E210</f>
        <v>450</v>
      </c>
    </row>
    <row r="212" spans="1:6" x14ac:dyDescent="0.2">
      <c r="B212" t="s">
        <v>217</v>
      </c>
    </row>
    <row r="213" spans="1:6" x14ac:dyDescent="0.2">
      <c r="A213" s="44" t="s">
        <v>102</v>
      </c>
      <c r="B213" t="s">
        <v>218</v>
      </c>
    </row>
    <row r="214" spans="1:6" x14ac:dyDescent="0.2">
      <c r="B214" t="s">
        <v>219</v>
      </c>
      <c r="C214" s="44">
        <v>2</v>
      </c>
      <c r="D214" s="44" t="s">
        <v>211</v>
      </c>
      <c r="E214" s="44">
        <v>100</v>
      </c>
      <c r="F214" s="277">
        <f>C214*E214</f>
        <v>200</v>
      </c>
    </row>
    <row r="215" spans="1:6" x14ac:dyDescent="0.2">
      <c r="B215" t="s">
        <v>220</v>
      </c>
    </row>
    <row r="216" spans="1:6" x14ac:dyDescent="0.2">
      <c r="B216" t="s">
        <v>221</v>
      </c>
    </row>
    <row r="217" spans="1:6" x14ac:dyDescent="0.2">
      <c r="B217" t="s">
        <v>222</v>
      </c>
    </row>
    <row r="219" spans="1:6" x14ac:dyDescent="0.2">
      <c r="A219" s="44" t="s">
        <v>104</v>
      </c>
      <c r="B219" t="s">
        <v>223</v>
      </c>
      <c r="C219" s="44">
        <v>18</v>
      </c>
      <c r="D219" s="44" t="s">
        <v>211</v>
      </c>
      <c r="E219" s="44">
        <v>200</v>
      </c>
      <c r="F219" s="277">
        <f>C219*E219</f>
        <v>3600</v>
      </c>
    </row>
    <row r="221" spans="1:6" x14ac:dyDescent="0.2">
      <c r="A221" s="44" t="s">
        <v>136</v>
      </c>
      <c r="B221" t="s">
        <v>224</v>
      </c>
      <c r="C221" s="44">
        <v>5</v>
      </c>
      <c r="D221" s="44" t="s">
        <v>211</v>
      </c>
      <c r="E221" s="44">
        <v>200</v>
      </c>
      <c r="F221" s="277">
        <f>C221*E221</f>
        <v>1000</v>
      </c>
    </row>
    <row r="223" spans="1:6" x14ac:dyDescent="0.2">
      <c r="A223" s="44" t="s">
        <v>160</v>
      </c>
      <c r="B223" t="s">
        <v>216</v>
      </c>
      <c r="C223" s="44">
        <v>24</v>
      </c>
      <c r="D223" s="44" t="s">
        <v>123</v>
      </c>
      <c r="E223" s="44">
        <v>100</v>
      </c>
      <c r="F223" s="277">
        <f>C223*E223</f>
        <v>2400</v>
      </c>
    </row>
    <row r="225" spans="1:6" ht="15" x14ac:dyDescent="0.25">
      <c r="B225" s="278" t="s">
        <v>225</v>
      </c>
    </row>
    <row r="227" spans="1:6" x14ac:dyDescent="0.2">
      <c r="A227" s="44" t="s">
        <v>185</v>
      </c>
      <c r="B227" t="s">
        <v>226</v>
      </c>
      <c r="C227" s="44">
        <v>522</v>
      </c>
      <c r="D227" s="44" t="s">
        <v>123</v>
      </c>
      <c r="E227" s="44">
        <v>2</v>
      </c>
      <c r="F227" s="277">
        <f>C227*E227</f>
        <v>1044</v>
      </c>
    </row>
    <row r="228" spans="1:6" x14ac:dyDescent="0.2">
      <c r="B228" t="s">
        <v>227</v>
      </c>
    </row>
    <row r="230" spans="1:6" x14ac:dyDescent="0.2">
      <c r="A230" s="44" t="s">
        <v>187</v>
      </c>
      <c r="B230" t="s">
        <v>228</v>
      </c>
    </row>
    <row r="231" spans="1:6" x14ac:dyDescent="0.2">
      <c r="B231" t="s">
        <v>229</v>
      </c>
      <c r="C231" s="44">
        <v>45</v>
      </c>
      <c r="D231" s="44" t="s">
        <v>123</v>
      </c>
      <c r="E231" s="44">
        <v>12</v>
      </c>
      <c r="F231" s="277">
        <f>C231*E231</f>
        <v>540</v>
      </c>
    </row>
    <row r="233" spans="1:6" x14ac:dyDescent="0.2">
      <c r="B233" t="s">
        <v>230</v>
      </c>
    </row>
    <row r="235" spans="1:6" x14ac:dyDescent="0.2">
      <c r="A235" s="44" t="s">
        <v>189</v>
      </c>
      <c r="B235" t="s">
        <v>231</v>
      </c>
      <c r="C235" s="44">
        <v>288</v>
      </c>
      <c r="D235" s="44" t="s">
        <v>123</v>
      </c>
      <c r="E235" s="44">
        <v>10</v>
      </c>
      <c r="F235" s="277">
        <f>C235*E235</f>
        <v>2880</v>
      </c>
    </row>
    <row r="237" spans="1:6" x14ac:dyDescent="0.2">
      <c r="A237" s="44" t="s">
        <v>191</v>
      </c>
      <c r="B237" t="s">
        <v>232</v>
      </c>
      <c r="C237" s="44">
        <v>64</v>
      </c>
      <c r="D237" s="44" t="s">
        <v>123</v>
      </c>
      <c r="E237" s="44">
        <v>10</v>
      </c>
      <c r="F237" s="277">
        <f>C237*E237</f>
        <v>640</v>
      </c>
    </row>
    <row r="239" spans="1:6" x14ac:dyDescent="0.2">
      <c r="A239" s="44" t="s">
        <v>194</v>
      </c>
      <c r="B239" t="s">
        <v>233</v>
      </c>
    </row>
    <row r="240" spans="1:6" x14ac:dyDescent="0.2">
      <c r="B240" t="s">
        <v>234</v>
      </c>
      <c r="C240" s="44">
        <v>262</v>
      </c>
      <c r="D240" s="44" t="s">
        <v>123</v>
      </c>
      <c r="E240" s="44">
        <v>7</v>
      </c>
      <c r="F240" s="277">
        <f>C240*E240</f>
        <v>1834</v>
      </c>
    </row>
    <row r="242" spans="1:8" ht="13.5" thickBot="1" x14ac:dyDescent="0.25">
      <c r="B242" t="s">
        <v>235</v>
      </c>
      <c r="F242" s="279">
        <f>SUM(F195:F240)</f>
        <v>20670</v>
      </c>
      <c r="H242" s="246">
        <f>F242/'Budget Detail'!$F$1</f>
        <v>3619.964973730298</v>
      </c>
    </row>
    <row r="243" spans="1:8" ht="13.5" thickTop="1" x14ac:dyDescent="0.2"/>
    <row r="244" spans="1:8" s="280" customFormat="1" ht="15" x14ac:dyDescent="0.25">
      <c r="A244" s="280" t="s">
        <v>71</v>
      </c>
      <c r="B244" s="280" t="s">
        <v>72</v>
      </c>
      <c r="C244" s="281" t="s">
        <v>73</v>
      </c>
      <c r="D244" s="281" t="s">
        <v>74</v>
      </c>
      <c r="E244" s="281" t="s">
        <v>75</v>
      </c>
      <c r="F244" s="282" t="s">
        <v>76</v>
      </c>
      <c r="H244" s="601" t="s">
        <v>77</v>
      </c>
    </row>
    <row r="246" spans="1:8" ht="15" x14ac:dyDescent="0.25">
      <c r="B246" s="283" t="s">
        <v>236</v>
      </c>
    </row>
    <row r="247" spans="1:8" ht="15" x14ac:dyDescent="0.25">
      <c r="B247" s="278" t="s">
        <v>237</v>
      </c>
    </row>
    <row r="248" spans="1:8" ht="15" x14ac:dyDescent="0.25">
      <c r="B248" s="278" t="s">
        <v>238</v>
      </c>
    </row>
    <row r="249" spans="1:8" ht="15" x14ac:dyDescent="0.25">
      <c r="B249" s="278" t="s">
        <v>239</v>
      </c>
    </row>
    <row r="251" spans="1:8" x14ac:dyDescent="0.2">
      <c r="A251" s="22" t="s">
        <v>79</v>
      </c>
      <c r="B251" t="s">
        <v>240</v>
      </c>
      <c r="C251" s="44">
        <v>89</v>
      </c>
      <c r="D251" s="44" t="s">
        <v>211</v>
      </c>
      <c r="E251" s="44">
        <v>5</v>
      </c>
      <c r="F251" s="277">
        <f>C251*E251</f>
        <v>445</v>
      </c>
    </row>
    <row r="253" spans="1:8" x14ac:dyDescent="0.2">
      <c r="A253" s="22" t="s">
        <v>84</v>
      </c>
      <c r="B253" t="s">
        <v>241</v>
      </c>
      <c r="C253" s="44">
        <v>31</v>
      </c>
      <c r="D253" s="44" t="s">
        <v>211</v>
      </c>
      <c r="E253" s="44">
        <v>5</v>
      </c>
      <c r="F253" s="277">
        <f>C253*E253</f>
        <v>155</v>
      </c>
    </row>
    <row r="255" spans="1:8" x14ac:dyDescent="0.2">
      <c r="A255" s="22" t="s">
        <v>86</v>
      </c>
      <c r="B255" t="s">
        <v>242</v>
      </c>
      <c r="C255" s="44">
        <v>3</v>
      </c>
      <c r="D255" s="44" t="s">
        <v>211</v>
      </c>
      <c r="E255" s="44">
        <v>120</v>
      </c>
      <c r="F255" s="277">
        <f>C255*E255</f>
        <v>360</v>
      </c>
    </row>
    <row r="257" spans="1:6" x14ac:dyDescent="0.2">
      <c r="A257" s="22" t="s">
        <v>88</v>
      </c>
      <c r="B257" t="s">
        <v>243</v>
      </c>
      <c r="C257" s="44">
        <v>89</v>
      </c>
      <c r="D257" s="44" t="s">
        <v>211</v>
      </c>
      <c r="E257" s="44">
        <v>6</v>
      </c>
      <c r="F257" s="277">
        <f>C257*E257</f>
        <v>534</v>
      </c>
    </row>
    <row r="259" spans="1:6" x14ac:dyDescent="0.2">
      <c r="A259" s="22" t="s">
        <v>91</v>
      </c>
      <c r="B259" t="s">
        <v>244</v>
      </c>
      <c r="C259" s="44">
        <v>48</v>
      </c>
      <c r="D259" s="44" t="s">
        <v>211</v>
      </c>
      <c r="E259" s="44">
        <v>6</v>
      </c>
      <c r="F259" s="277">
        <f>C259*E259</f>
        <v>288</v>
      </c>
    </row>
    <row r="261" spans="1:6" x14ac:dyDescent="0.2">
      <c r="A261" s="22" t="s">
        <v>95</v>
      </c>
      <c r="B261" t="s">
        <v>245</v>
      </c>
      <c r="C261" s="44">
        <v>19</v>
      </c>
      <c r="D261" s="44" t="s">
        <v>211</v>
      </c>
      <c r="E261" s="44">
        <v>10</v>
      </c>
      <c r="F261" s="277">
        <f>C261*E261</f>
        <v>190</v>
      </c>
    </row>
    <row r="263" spans="1:6" x14ac:dyDescent="0.2">
      <c r="A263" s="22" t="s">
        <v>102</v>
      </c>
      <c r="B263" t="s">
        <v>246</v>
      </c>
      <c r="C263" s="44">
        <v>16</v>
      </c>
      <c r="D263" s="44" t="s">
        <v>211</v>
      </c>
      <c r="E263" s="44">
        <v>40</v>
      </c>
      <c r="F263" s="277">
        <f>C263*E263</f>
        <v>640</v>
      </c>
    </row>
    <row r="265" spans="1:6" x14ac:dyDescent="0.2">
      <c r="A265" s="22" t="s">
        <v>104</v>
      </c>
      <c r="B265" t="s">
        <v>247</v>
      </c>
      <c r="C265" s="44">
        <v>89</v>
      </c>
      <c r="D265" s="44" t="s">
        <v>211</v>
      </c>
      <c r="E265" s="44">
        <v>8</v>
      </c>
      <c r="F265" s="277">
        <f>C265*E265</f>
        <v>712</v>
      </c>
    </row>
    <row r="267" spans="1:6" x14ac:dyDescent="0.2">
      <c r="A267" s="22" t="s">
        <v>136</v>
      </c>
      <c r="B267" t="s">
        <v>248</v>
      </c>
      <c r="C267" s="44">
        <v>29</v>
      </c>
      <c r="D267" s="44" t="s">
        <v>211</v>
      </c>
      <c r="E267" s="44">
        <v>8</v>
      </c>
      <c r="F267" s="277">
        <f>C267*E267</f>
        <v>232</v>
      </c>
    </row>
    <row r="269" spans="1:6" ht="15" x14ac:dyDescent="0.25">
      <c r="B269" s="278" t="s">
        <v>249</v>
      </c>
    </row>
    <row r="271" spans="1:6" x14ac:dyDescent="0.2">
      <c r="A271" s="22" t="s">
        <v>160</v>
      </c>
      <c r="B271" t="s">
        <v>250</v>
      </c>
      <c r="C271" s="44">
        <v>2</v>
      </c>
      <c r="D271" s="44" t="s">
        <v>211</v>
      </c>
      <c r="E271" s="44">
        <v>80</v>
      </c>
      <c r="F271" s="277">
        <f>C271*E271</f>
        <v>160</v>
      </c>
    </row>
    <row r="273" spans="1:6" x14ac:dyDescent="0.2">
      <c r="A273" s="22" t="s">
        <v>185</v>
      </c>
      <c r="B273" t="s">
        <v>251</v>
      </c>
      <c r="C273" s="44">
        <v>4</v>
      </c>
      <c r="D273" s="44" t="s">
        <v>211</v>
      </c>
      <c r="E273" s="44">
        <v>80</v>
      </c>
      <c r="F273" s="277">
        <f>C273*E273</f>
        <v>320</v>
      </c>
    </row>
    <row r="275" spans="1:6" x14ac:dyDescent="0.2">
      <c r="A275" s="22" t="s">
        <v>187</v>
      </c>
      <c r="B275" t="s">
        <v>252</v>
      </c>
      <c r="C275" s="44">
        <v>1</v>
      </c>
      <c r="D275" s="44" t="s">
        <v>211</v>
      </c>
      <c r="E275" s="44">
        <v>45</v>
      </c>
      <c r="F275" s="277">
        <f>C275*E275</f>
        <v>45</v>
      </c>
    </row>
    <row r="277" spans="1:6" x14ac:dyDescent="0.2">
      <c r="A277" s="22" t="s">
        <v>189</v>
      </c>
      <c r="B277" t="s">
        <v>253</v>
      </c>
    </row>
    <row r="278" spans="1:6" x14ac:dyDescent="0.2">
      <c r="B278" t="s">
        <v>254</v>
      </c>
      <c r="C278" s="44">
        <v>16</v>
      </c>
      <c r="D278" s="44" t="s">
        <v>211</v>
      </c>
      <c r="E278" s="44">
        <v>8</v>
      </c>
      <c r="F278" s="277">
        <f>C278*E278</f>
        <v>128</v>
      </c>
    </row>
    <row r="279" spans="1:6" x14ac:dyDescent="0.2">
      <c r="B279" t="s">
        <v>232</v>
      </c>
    </row>
    <row r="281" spans="1:6" ht="13.5" thickBot="1" x14ac:dyDescent="0.25">
      <c r="B281" t="s">
        <v>235</v>
      </c>
      <c r="F281" s="279">
        <f>SUM(F251:F278)</f>
        <v>4209</v>
      </c>
    </row>
    <row r="282" spans="1:6" ht="13.5" thickTop="1" x14ac:dyDescent="0.2"/>
    <row r="283" spans="1:6" ht="15" x14ac:dyDescent="0.25">
      <c r="B283" s="283" t="s">
        <v>138</v>
      </c>
    </row>
    <row r="284" spans="1:6" x14ac:dyDescent="0.2">
      <c r="B284" t="s">
        <v>255</v>
      </c>
      <c r="F284" s="277">
        <f>F242</f>
        <v>20670</v>
      </c>
    </row>
    <row r="286" spans="1:6" x14ac:dyDescent="0.2">
      <c r="B286" t="s">
        <v>256</v>
      </c>
      <c r="F286" s="277">
        <f>F281</f>
        <v>4209</v>
      </c>
    </row>
    <row r="288" spans="1:6" ht="15" x14ac:dyDescent="0.25">
      <c r="B288" s="283" t="s">
        <v>203</v>
      </c>
    </row>
    <row r="289" spans="1:8" ht="13.5" thickBot="1" x14ac:dyDescent="0.25">
      <c r="B289" t="s">
        <v>174</v>
      </c>
      <c r="F289" s="279">
        <f>SUM(F284:F286)</f>
        <v>24879</v>
      </c>
      <c r="H289" s="246">
        <f>F289/'Budget Detail'!$F$1</f>
        <v>4357.0928196147106</v>
      </c>
    </row>
    <row r="290" spans="1:8" ht="13.5" thickTop="1" x14ac:dyDescent="0.2"/>
    <row r="291" spans="1:8" s="280" customFormat="1" ht="15" x14ac:dyDescent="0.25">
      <c r="A291" s="274" t="s">
        <v>71</v>
      </c>
      <c r="B291" s="280" t="s">
        <v>72</v>
      </c>
      <c r="C291" s="281" t="s">
        <v>73</v>
      </c>
      <c r="D291" s="281" t="s">
        <v>74</v>
      </c>
      <c r="E291" s="281" t="s">
        <v>75</v>
      </c>
      <c r="F291" s="282" t="s">
        <v>76</v>
      </c>
      <c r="H291" s="601" t="s">
        <v>77</v>
      </c>
    </row>
    <row r="293" spans="1:8" ht="15" x14ac:dyDescent="0.25">
      <c r="B293" s="283" t="s">
        <v>257</v>
      </c>
    </row>
    <row r="294" spans="1:8" ht="15" x14ac:dyDescent="0.25">
      <c r="B294" s="278" t="s">
        <v>258</v>
      </c>
    </row>
    <row r="295" spans="1:8" ht="15" x14ac:dyDescent="0.25">
      <c r="B295" s="278" t="s">
        <v>259</v>
      </c>
    </row>
    <row r="297" spans="1:8" x14ac:dyDescent="0.2">
      <c r="A297" s="22" t="s">
        <v>79</v>
      </c>
      <c r="B297" t="s">
        <v>260</v>
      </c>
      <c r="C297" s="44">
        <v>37</v>
      </c>
      <c r="D297" s="44" t="s">
        <v>106</v>
      </c>
      <c r="E297" s="44">
        <v>40</v>
      </c>
      <c r="F297" s="277">
        <f>C297*E297</f>
        <v>1480</v>
      </c>
    </row>
    <row r="299" spans="1:8" x14ac:dyDescent="0.2">
      <c r="A299" s="22" t="s">
        <v>84</v>
      </c>
      <c r="B299" t="s">
        <v>261</v>
      </c>
      <c r="C299" s="44">
        <v>17</v>
      </c>
      <c r="D299" s="44" t="s">
        <v>123</v>
      </c>
      <c r="E299" s="44">
        <v>20</v>
      </c>
      <c r="F299" s="277">
        <f>C299*E299</f>
        <v>340</v>
      </c>
    </row>
    <row r="301" spans="1:8" x14ac:dyDescent="0.2">
      <c r="A301" s="22" t="s">
        <v>86</v>
      </c>
      <c r="B301" t="s">
        <v>262</v>
      </c>
      <c r="C301" s="44">
        <v>62</v>
      </c>
      <c r="D301" s="44" t="s">
        <v>123</v>
      </c>
      <c r="E301" s="44">
        <v>20</v>
      </c>
      <c r="F301" s="277">
        <f>C301*E301</f>
        <v>1240</v>
      </c>
    </row>
    <row r="303" spans="1:8" ht="15" x14ac:dyDescent="0.25">
      <c r="B303" s="278" t="s">
        <v>263</v>
      </c>
    </row>
    <row r="305" spans="1:6" x14ac:dyDescent="0.2">
      <c r="A305" s="22" t="s">
        <v>88</v>
      </c>
      <c r="B305" t="s">
        <v>264</v>
      </c>
      <c r="C305" s="44">
        <v>13</v>
      </c>
      <c r="D305" s="44" t="s">
        <v>123</v>
      </c>
      <c r="E305" s="44">
        <v>65</v>
      </c>
      <c r="F305" s="277">
        <f>C305*E305</f>
        <v>845</v>
      </c>
    </row>
    <row r="306" spans="1:6" x14ac:dyDescent="0.2">
      <c r="B306" t="s">
        <v>265</v>
      </c>
    </row>
    <row r="308" spans="1:6" x14ac:dyDescent="0.2">
      <c r="A308" s="22" t="s">
        <v>91</v>
      </c>
      <c r="B308" t="s">
        <v>266</v>
      </c>
      <c r="C308" s="44">
        <v>18</v>
      </c>
      <c r="D308" s="44" t="s">
        <v>123</v>
      </c>
      <c r="E308" s="44">
        <v>20</v>
      </c>
      <c r="F308" s="277">
        <f>C308*E308</f>
        <v>360</v>
      </c>
    </row>
    <row r="310" spans="1:6" ht="15" x14ac:dyDescent="0.25">
      <c r="B310" s="278" t="s">
        <v>267</v>
      </c>
    </row>
    <row r="312" spans="1:6" x14ac:dyDescent="0.2">
      <c r="A312" s="22" t="s">
        <v>95</v>
      </c>
      <c r="B312" t="s">
        <v>268</v>
      </c>
      <c r="C312" s="44">
        <v>67</v>
      </c>
      <c r="D312" s="44" t="s">
        <v>123</v>
      </c>
      <c r="E312" s="44">
        <v>30</v>
      </c>
      <c r="F312" s="277">
        <f>C312*E312</f>
        <v>2010</v>
      </c>
    </row>
    <row r="314" spans="1:6" x14ac:dyDescent="0.2">
      <c r="A314" s="22" t="s">
        <v>102</v>
      </c>
      <c r="B314" t="s">
        <v>269</v>
      </c>
      <c r="C314" s="44">
        <v>80</v>
      </c>
      <c r="D314" s="44" t="s">
        <v>123</v>
      </c>
      <c r="E314" s="44">
        <v>30</v>
      </c>
      <c r="F314" s="277">
        <f>C314*E314</f>
        <v>2400</v>
      </c>
    </row>
    <row r="316" spans="1:6" ht="15" x14ac:dyDescent="0.25">
      <c r="B316" s="278" t="s">
        <v>270</v>
      </c>
    </row>
    <row r="318" spans="1:6" x14ac:dyDescent="0.2">
      <c r="A318" s="22" t="s">
        <v>104</v>
      </c>
      <c r="B318" t="s">
        <v>268</v>
      </c>
      <c r="C318" s="44">
        <v>62</v>
      </c>
      <c r="D318" s="44" t="s">
        <v>123</v>
      </c>
      <c r="E318" s="44">
        <v>30</v>
      </c>
      <c r="F318" s="277">
        <f>C318*E318</f>
        <v>1860</v>
      </c>
    </row>
    <row r="320" spans="1:6" x14ac:dyDescent="0.2">
      <c r="A320" s="22" t="s">
        <v>107</v>
      </c>
      <c r="B320" t="s">
        <v>269</v>
      </c>
      <c r="C320" s="44">
        <v>70</v>
      </c>
      <c r="D320" s="44" t="s">
        <v>123</v>
      </c>
      <c r="E320" s="44">
        <v>30</v>
      </c>
      <c r="F320" s="277">
        <f>C320*E320</f>
        <v>2100</v>
      </c>
    </row>
    <row r="322" spans="1:8" ht="15" x14ac:dyDescent="0.25">
      <c r="B322" s="283" t="s">
        <v>133</v>
      </c>
    </row>
    <row r="323" spans="1:8" ht="15" x14ac:dyDescent="0.25">
      <c r="B323" s="278" t="s">
        <v>271</v>
      </c>
    </row>
    <row r="324" spans="1:8" ht="15" x14ac:dyDescent="0.25">
      <c r="B324" s="278" t="s">
        <v>272</v>
      </c>
    </row>
    <row r="326" spans="1:8" x14ac:dyDescent="0.2">
      <c r="A326" s="22" t="s">
        <v>136</v>
      </c>
      <c r="B326" t="s">
        <v>273</v>
      </c>
      <c r="C326" s="44">
        <v>45</v>
      </c>
      <c r="D326" s="44" t="s">
        <v>106</v>
      </c>
      <c r="E326" s="44">
        <v>24</v>
      </c>
      <c r="F326" s="277">
        <f>C326*E326</f>
        <v>1080</v>
      </c>
    </row>
    <row r="328" spans="1:8" x14ac:dyDescent="0.2">
      <c r="A328" s="22" t="s">
        <v>160</v>
      </c>
      <c r="B328" t="s">
        <v>274</v>
      </c>
      <c r="C328" s="44">
        <v>8</v>
      </c>
      <c r="D328" s="44" t="s">
        <v>106</v>
      </c>
      <c r="E328" s="44">
        <v>24</v>
      </c>
      <c r="F328" s="277">
        <f>C328*E328</f>
        <v>192</v>
      </c>
    </row>
    <row r="330" spans="1:8" x14ac:dyDescent="0.2">
      <c r="A330" s="22" t="s">
        <v>185</v>
      </c>
      <c r="B330" t="s">
        <v>275</v>
      </c>
      <c r="C330" s="44">
        <v>61</v>
      </c>
      <c r="D330" s="44" t="s">
        <v>106</v>
      </c>
      <c r="E330" s="44">
        <v>24</v>
      </c>
      <c r="F330" s="277">
        <f>C330*E330</f>
        <v>1464</v>
      </c>
    </row>
    <row r="332" spans="1:8" ht="15" x14ac:dyDescent="0.25">
      <c r="B332" s="283" t="s">
        <v>257</v>
      </c>
    </row>
    <row r="333" spans="1:8" ht="13.5" thickBot="1" x14ac:dyDescent="0.25">
      <c r="B333" t="s">
        <v>174</v>
      </c>
      <c r="F333" s="279">
        <f>SUM(F297:F330)</f>
        <v>15371</v>
      </c>
      <c r="H333" s="246">
        <f>F333/'Budget Detail'!$F$1</f>
        <v>2691.9439579684763</v>
      </c>
    </row>
    <row r="334" spans="1:8" ht="13.5" thickTop="1" x14ac:dyDescent="0.2"/>
    <row r="335" spans="1:8" s="280" customFormat="1" ht="15" x14ac:dyDescent="0.25">
      <c r="A335" s="274" t="s">
        <v>71</v>
      </c>
      <c r="B335" s="280" t="s">
        <v>72</v>
      </c>
      <c r="C335" s="281" t="s">
        <v>73</v>
      </c>
      <c r="D335" s="281" t="s">
        <v>74</v>
      </c>
      <c r="E335" s="281" t="s">
        <v>75</v>
      </c>
      <c r="F335" s="282" t="s">
        <v>76</v>
      </c>
      <c r="H335" s="601" t="s">
        <v>77</v>
      </c>
    </row>
    <row r="337" spans="1:6" ht="15" x14ac:dyDescent="0.25">
      <c r="B337" s="283" t="s">
        <v>276</v>
      </c>
    </row>
    <row r="338" spans="1:6" ht="15" x14ac:dyDescent="0.25">
      <c r="B338" s="283" t="s">
        <v>277</v>
      </c>
    </row>
    <row r="339" spans="1:6" ht="15" x14ac:dyDescent="0.25">
      <c r="B339" s="283" t="s">
        <v>278</v>
      </c>
    </row>
    <row r="340" spans="1:6" ht="15" x14ac:dyDescent="0.25">
      <c r="B340" s="278" t="s">
        <v>130</v>
      </c>
    </row>
    <row r="341" spans="1:6" ht="15" x14ac:dyDescent="0.25">
      <c r="B341" s="278" t="s">
        <v>114</v>
      </c>
    </row>
    <row r="343" spans="1:6" x14ac:dyDescent="0.2">
      <c r="A343" s="22" t="s">
        <v>79</v>
      </c>
      <c r="B343" t="s">
        <v>279</v>
      </c>
      <c r="C343" s="44">
        <v>438</v>
      </c>
      <c r="D343" s="44" t="s">
        <v>106</v>
      </c>
      <c r="E343" s="44">
        <v>42</v>
      </c>
      <c r="F343" s="277">
        <f>C343*E343</f>
        <v>18396</v>
      </c>
    </row>
    <row r="345" spans="1:6" x14ac:dyDescent="0.2">
      <c r="A345" s="22" t="s">
        <v>84</v>
      </c>
      <c r="B345" t="s">
        <v>280</v>
      </c>
    </row>
    <row r="346" spans="1:6" x14ac:dyDescent="0.2">
      <c r="B346" t="s">
        <v>281</v>
      </c>
      <c r="C346" s="44">
        <v>21</v>
      </c>
      <c r="D346" s="44" t="s">
        <v>106</v>
      </c>
      <c r="E346" s="44">
        <v>42</v>
      </c>
      <c r="F346" s="277">
        <f>C346*E346</f>
        <v>882</v>
      </c>
    </row>
    <row r="348" spans="1:6" x14ac:dyDescent="0.2">
      <c r="A348" s="22" t="s">
        <v>86</v>
      </c>
      <c r="B348" t="s">
        <v>282</v>
      </c>
      <c r="C348" s="44">
        <v>16</v>
      </c>
      <c r="D348" s="44" t="s">
        <v>106</v>
      </c>
      <c r="E348" s="44">
        <v>42</v>
      </c>
      <c r="F348" s="277">
        <f>C348*E348</f>
        <v>672</v>
      </c>
    </row>
    <row r="350" spans="1:6" ht="15" x14ac:dyDescent="0.25">
      <c r="B350" s="278" t="s">
        <v>283</v>
      </c>
    </row>
    <row r="351" spans="1:6" ht="15" x14ac:dyDescent="0.25">
      <c r="B351" s="278" t="s">
        <v>284</v>
      </c>
    </row>
    <row r="353" spans="1:6" x14ac:dyDescent="0.2">
      <c r="A353" s="22" t="s">
        <v>88</v>
      </c>
      <c r="B353" t="s">
        <v>285</v>
      </c>
      <c r="C353" s="44">
        <v>185</v>
      </c>
      <c r="D353" s="44" t="s">
        <v>106</v>
      </c>
      <c r="E353" s="44">
        <v>25</v>
      </c>
      <c r="F353" s="277">
        <f>C353*E353</f>
        <v>4625</v>
      </c>
    </row>
    <row r="355" spans="1:6" ht="15" x14ac:dyDescent="0.25">
      <c r="B355" s="278" t="s">
        <v>286</v>
      </c>
    </row>
    <row r="357" spans="1:6" x14ac:dyDescent="0.2">
      <c r="A357" s="22" t="s">
        <v>91</v>
      </c>
      <c r="B357" t="s">
        <v>287</v>
      </c>
      <c r="C357" s="44">
        <v>13</v>
      </c>
      <c r="D357" s="44" t="s">
        <v>106</v>
      </c>
      <c r="E357" s="44">
        <v>25</v>
      </c>
      <c r="F357" s="277">
        <f>C357*E357</f>
        <v>325</v>
      </c>
    </row>
    <row r="359" spans="1:6" ht="15" x14ac:dyDescent="0.25">
      <c r="B359" s="278" t="s">
        <v>288</v>
      </c>
    </row>
    <row r="360" spans="1:6" ht="15" x14ac:dyDescent="0.25">
      <c r="B360" s="278" t="s">
        <v>289</v>
      </c>
    </row>
    <row r="362" spans="1:6" x14ac:dyDescent="0.2">
      <c r="A362" s="22" t="s">
        <v>95</v>
      </c>
      <c r="B362" t="s">
        <v>290</v>
      </c>
      <c r="C362" s="44">
        <v>1020</v>
      </c>
      <c r="D362" s="44" t="s">
        <v>123</v>
      </c>
      <c r="E362" s="44">
        <v>8</v>
      </c>
      <c r="F362" s="277">
        <f>C362*E362</f>
        <v>8160</v>
      </c>
    </row>
    <row r="364" spans="1:6" x14ac:dyDescent="0.2">
      <c r="B364" t="s">
        <v>291</v>
      </c>
    </row>
    <row r="366" spans="1:6" x14ac:dyDescent="0.2">
      <c r="A366" s="22" t="s">
        <v>102</v>
      </c>
      <c r="B366" t="s">
        <v>292</v>
      </c>
    </row>
    <row r="367" spans="1:6" x14ac:dyDescent="0.2">
      <c r="B367" t="s">
        <v>293</v>
      </c>
      <c r="C367" s="44">
        <v>527</v>
      </c>
      <c r="D367" s="44" t="s">
        <v>106</v>
      </c>
      <c r="E367" s="44">
        <v>30</v>
      </c>
      <c r="F367" s="277">
        <f>C367*E367</f>
        <v>15810</v>
      </c>
    </row>
    <row r="370" spans="1:8" ht="15" x14ac:dyDescent="0.25">
      <c r="B370" s="283" t="s">
        <v>276</v>
      </c>
    </row>
    <row r="371" spans="1:8" ht="15" x14ac:dyDescent="0.25">
      <c r="B371" s="283" t="s">
        <v>277</v>
      </c>
    </row>
    <row r="373" spans="1:8" ht="15" x14ac:dyDescent="0.25">
      <c r="B373" s="283" t="s">
        <v>278</v>
      </c>
    </row>
    <row r="374" spans="1:8" ht="13.5" thickBot="1" x14ac:dyDescent="0.25">
      <c r="B374" t="s">
        <v>174</v>
      </c>
      <c r="F374" s="279">
        <f>SUM(F343:F367)</f>
        <v>48870</v>
      </c>
      <c r="H374" s="246">
        <f>F374/'Budget Detail'!$F$1</f>
        <v>8558.6690017513138</v>
      </c>
    </row>
    <row r="375" spans="1:8" ht="13.5" thickTop="1" x14ac:dyDescent="0.2"/>
    <row r="376" spans="1:8" s="280" customFormat="1" ht="15" x14ac:dyDescent="0.25">
      <c r="A376" s="274" t="s">
        <v>71</v>
      </c>
      <c r="B376" s="280" t="s">
        <v>72</v>
      </c>
      <c r="C376" s="281" t="s">
        <v>73</v>
      </c>
      <c r="D376" s="281" t="s">
        <v>74</v>
      </c>
      <c r="E376" s="281" t="s">
        <v>75</v>
      </c>
      <c r="F376" s="282" t="s">
        <v>76</v>
      </c>
      <c r="H376" s="601" t="s">
        <v>77</v>
      </c>
    </row>
    <row r="378" spans="1:8" ht="15" x14ac:dyDescent="0.25">
      <c r="B378" s="283" t="s">
        <v>294</v>
      </c>
    </row>
    <row r="379" spans="1:8" ht="15" x14ac:dyDescent="0.25">
      <c r="B379" s="278" t="s">
        <v>295</v>
      </c>
    </row>
    <row r="380" spans="1:8" x14ac:dyDescent="0.2">
      <c r="A380" s="22" t="s">
        <v>79</v>
      </c>
      <c r="B380" t="s">
        <v>137</v>
      </c>
      <c r="C380" s="44">
        <v>438</v>
      </c>
      <c r="D380" s="44" t="s">
        <v>106</v>
      </c>
      <c r="E380" s="44">
        <v>8</v>
      </c>
      <c r="F380" s="277">
        <f>C380*E380</f>
        <v>3504</v>
      </c>
    </row>
    <row r="382" spans="1:8" x14ac:dyDescent="0.2">
      <c r="A382" s="22" t="s">
        <v>84</v>
      </c>
      <c r="B382" t="s">
        <v>296</v>
      </c>
      <c r="C382" s="44">
        <v>21</v>
      </c>
      <c r="D382" s="44" t="s">
        <v>106</v>
      </c>
      <c r="E382" s="44">
        <v>8</v>
      </c>
      <c r="F382" s="277">
        <f>C382*E382</f>
        <v>168</v>
      </c>
    </row>
    <row r="384" spans="1:8" x14ac:dyDescent="0.2">
      <c r="A384" s="22" t="s">
        <v>86</v>
      </c>
      <c r="B384" t="s">
        <v>297</v>
      </c>
      <c r="C384" s="44">
        <v>13</v>
      </c>
      <c r="D384" s="44" t="s">
        <v>106</v>
      </c>
      <c r="E384" s="44">
        <v>8</v>
      </c>
      <c r="F384" s="277">
        <f>C384*E384</f>
        <v>104</v>
      </c>
    </row>
    <row r="386" spans="1:6" x14ac:dyDescent="0.2">
      <c r="A386" s="22" t="s">
        <v>88</v>
      </c>
      <c r="B386" t="s">
        <v>298</v>
      </c>
      <c r="C386" s="44">
        <v>527</v>
      </c>
      <c r="D386" s="44" t="s">
        <v>106</v>
      </c>
      <c r="E386" s="44">
        <v>8</v>
      </c>
      <c r="F386" s="277">
        <f>C386*E386</f>
        <v>4216</v>
      </c>
    </row>
    <row r="388" spans="1:6" ht="15" x14ac:dyDescent="0.25">
      <c r="B388" s="278" t="s">
        <v>299</v>
      </c>
    </row>
    <row r="389" spans="1:6" ht="15" x14ac:dyDescent="0.25">
      <c r="B389" s="278" t="s">
        <v>300</v>
      </c>
    </row>
    <row r="391" spans="1:6" x14ac:dyDescent="0.2">
      <c r="A391" s="22" t="s">
        <v>91</v>
      </c>
      <c r="B391" t="s">
        <v>137</v>
      </c>
      <c r="C391" s="44">
        <v>250</v>
      </c>
      <c r="D391" s="44" t="s">
        <v>106</v>
      </c>
      <c r="E391" s="44">
        <v>10</v>
      </c>
      <c r="F391" s="277">
        <f>C391*E391</f>
        <v>2500</v>
      </c>
    </row>
    <row r="393" spans="1:6" x14ac:dyDescent="0.2">
      <c r="A393" s="22" t="s">
        <v>95</v>
      </c>
      <c r="B393" t="s">
        <v>301</v>
      </c>
      <c r="C393" s="44">
        <v>10</v>
      </c>
      <c r="D393" s="44" t="s">
        <v>106</v>
      </c>
      <c r="E393" s="44">
        <v>10</v>
      </c>
      <c r="F393" s="277">
        <f>C393*E393</f>
        <v>100</v>
      </c>
    </row>
    <row r="395" spans="1:6" x14ac:dyDescent="0.2">
      <c r="A395" s="22" t="s">
        <v>102</v>
      </c>
      <c r="B395" t="s">
        <v>302</v>
      </c>
      <c r="C395" s="44">
        <v>31</v>
      </c>
      <c r="D395" s="44" t="s">
        <v>106</v>
      </c>
      <c r="E395" s="44">
        <v>10</v>
      </c>
      <c r="F395" s="277">
        <f>C395*E395</f>
        <v>310</v>
      </c>
    </row>
    <row r="397" spans="1:6" ht="15" x14ac:dyDescent="0.25">
      <c r="B397" s="278" t="s">
        <v>299</v>
      </c>
    </row>
    <row r="398" spans="1:6" ht="15" x14ac:dyDescent="0.25">
      <c r="B398" s="278" t="s">
        <v>300</v>
      </c>
    </row>
    <row r="400" spans="1:6" x14ac:dyDescent="0.2">
      <c r="A400" s="22" t="s">
        <v>104</v>
      </c>
      <c r="B400" t="s">
        <v>303</v>
      </c>
      <c r="C400" s="44">
        <v>75</v>
      </c>
      <c r="D400" s="44" t="s">
        <v>106</v>
      </c>
      <c r="E400" s="44">
        <v>10</v>
      </c>
      <c r="F400" s="277">
        <f>C400*E400</f>
        <v>750</v>
      </c>
    </row>
    <row r="402" spans="1:8" x14ac:dyDescent="0.2">
      <c r="A402" s="22" t="s">
        <v>136</v>
      </c>
      <c r="B402" t="s">
        <v>304</v>
      </c>
      <c r="C402" s="44">
        <v>60</v>
      </c>
      <c r="D402" s="44" t="s">
        <v>106</v>
      </c>
      <c r="E402" s="44">
        <v>10</v>
      </c>
      <c r="F402" s="277">
        <f>C402*E402</f>
        <v>600</v>
      </c>
    </row>
    <row r="404" spans="1:8" x14ac:dyDescent="0.2">
      <c r="A404" s="22" t="s">
        <v>160</v>
      </c>
      <c r="B404" t="s">
        <v>305</v>
      </c>
      <c r="C404" s="44">
        <v>81</v>
      </c>
      <c r="D404" s="44" t="s">
        <v>106</v>
      </c>
      <c r="E404" s="44">
        <v>10</v>
      </c>
      <c r="F404" s="277">
        <f>C404*E404</f>
        <v>810</v>
      </c>
    </row>
    <row r="406" spans="1:8" x14ac:dyDescent="0.2">
      <c r="A406" s="22" t="s">
        <v>185</v>
      </c>
      <c r="B406" t="s">
        <v>306</v>
      </c>
      <c r="C406" s="44">
        <v>13</v>
      </c>
      <c r="D406" s="44" t="s">
        <v>106</v>
      </c>
      <c r="E406" s="44">
        <v>10</v>
      </c>
      <c r="F406" s="277">
        <f>C406*E406</f>
        <v>130</v>
      </c>
    </row>
    <row r="408" spans="1:8" x14ac:dyDescent="0.2">
      <c r="A408" s="22" t="s">
        <v>187</v>
      </c>
      <c r="B408" t="s">
        <v>307</v>
      </c>
      <c r="C408" s="44">
        <v>20</v>
      </c>
      <c r="D408" s="44" t="s">
        <v>106</v>
      </c>
      <c r="E408" s="44">
        <v>10</v>
      </c>
      <c r="F408" s="277">
        <f>C408*E408</f>
        <v>200</v>
      </c>
    </row>
    <row r="410" spans="1:8" x14ac:dyDescent="0.2">
      <c r="A410" s="22" t="s">
        <v>189</v>
      </c>
      <c r="B410" t="s">
        <v>308</v>
      </c>
      <c r="C410" s="44">
        <v>30</v>
      </c>
      <c r="D410" s="44" t="s">
        <v>106</v>
      </c>
      <c r="E410" s="44">
        <v>10</v>
      </c>
      <c r="F410" s="277">
        <f>C410*E410</f>
        <v>300</v>
      </c>
    </row>
    <row r="411" spans="1:8" x14ac:dyDescent="0.2">
      <c r="B411" t="s">
        <v>309</v>
      </c>
    </row>
    <row r="413" spans="1:8" ht="15" x14ac:dyDescent="0.25">
      <c r="B413" s="280" t="s">
        <v>294</v>
      </c>
    </row>
    <row r="415" spans="1:8" s="285" customFormat="1" ht="13.5" thickBot="1" x14ac:dyDescent="0.25">
      <c r="A415" s="221"/>
      <c r="B415" s="14" t="s">
        <v>310</v>
      </c>
      <c r="C415" s="286"/>
      <c r="D415" s="286"/>
      <c r="E415" s="286"/>
      <c r="F415" s="287">
        <f>SUM(F380:F410)</f>
        <v>13692</v>
      </c>
      <c r="H415" s="246">
        <f>F415/'Budget Detail'!$F$1</f>
        <v>2397.8984238178632</v>
      </c>
    </row>
    <row r="416" spans="1:8" ht="13.5" thickTop="1" x14ac:dyDescent="0.2"/>
    <row r="417" spans="1:8" s="280" customFormat="1" ht="15" x14ac:dyDescent="0.25">
      <c r="A417" s="280" t="s">
        <v>71</v>
      </c>
      <c r="B417" s="280" t="s">
        <v>72</v>
      </c>
      <c r="C417" s="281" t="s">
        <v>73</v>
      </c>
      <c r="D417" s="281" t="s">
        <v>74</v>
      </c>
      <c r="E417" s="281" t="s">
        <v>75</v>
      </c>
      <c r="F417" s="280" t="s">
        <v>143</v>
      </c>
      <c r="H417" s="601" t="s">
        <v>77</v>
      </c>
    </row>
    <row r="419" spans="1:8" x14ac:dyDescent="0.2">
      <c r="B419" t="s">
        <v>311</v>
      </c>
    </row>
    <row r="420" spans="1:8" x14ac:dyDescent="0.2">
      <c r="B420" t="s">
        <v>312</v>
      </c>
    </row>
    <row r="422" spans="1:8" x14ac:dyDescent="0.2">
      <c r="A422" s="22" t="s">
        <v>79</v>
      </c>
      <c r="B422" t="s">
        <v>313</v>
      </c>
      <c r="C422" s="44">
        <v>25</v>
      </c>
      <c r="D422" s="44" t="s">
        <v>82</v>
      </c>
      <c r="E422" s="44">
        <v>2</v>
      </c>
      <c r="F422" s="277">
        <f>C422*E422</f>
        <v>50</v>
      </c>
    </row>
    <row r="423" spans="1:8" x14ac:dyDescent="0.2">
      <c r="B423" t="s">
        <v>314</v>
      </c>
    </row>
    <row r="425" spans="1:8" x14ac:dyDescent="0.2">
      <c r="A425" s="22" t="s">
        <v>84</v>
      </c>
      <c r="B425" t="s">
        <v>315</v>
      </c>
      <c r="C425" s="44">
        <v>16</v>
      </c>
      <c r="D425" s="44" t="s">
        <v>82</v>
      </c>
      <c r="E425" s="44">
        <v>5</v>
      </c>
      <c r="F425" s="277">
        <f>C425*E425</f>
        <v>80</v>
      </c>
    </row>
    <row r="427" spans="1:8" x14ac:dyDescent="0.2">
      <c r="A427" s="22" t="s">
        <v>86</v>
      </c>
      <c r="B427" t="s">
        <v>316</v>
      </c>
      <c r="C427" s="44">
        <v>9</v>
      </c>
      <c r="D427" s="44" t="s">
        <v>82</v>
      </c>
      <c r="E427" s="44">
        <v>5</v>
      </c>
      <c r="F427" s="277">
        <f>C427*E427</f>
        <v>45</v>
      </c>
    </row>
    <row r="428" spans="1:8" x14ac:dyDescent="0.2">
      <c r="B428" t="s">
        <v>317</v>
      </c>
    </row>
    <row r="430" spans="1:8" x14ac:dyDescent="0.2">
      <c r="A430" s="22" t="s">
        <v>88</v>
      </c>
      <c r="B430" t="s">
        <v>318</v>
      </c>
      <c r="C430" s="44">
        <v>24</v>
      </c>
      <c r="D430" s="44" t="s">
        <v>82</v>
      </c>
      <c r="E430" s="44">
        <v>10</v>
      </c>
      <c r="F430" s="277">
        <f>C430*E430</f>
        <v>240</v>
      </c>
    </row>
    <row r="432" spans="1:8" x14ac:dyDescent="0.2">
      <c r="A432" s="22" t="s">
        <v>91</v>
      </c>
      <c r="B432" t="s">
        <v>319</v>
      </c>
      <c r="C432" s="44">
        <v>7</v>
      </c>
      <c r="D432" s="44" t="s">
        <v>82</v>
      </c>
      <c r="E432" s="44">
        <v>100</v>
      </c>
      <c r="F432" s="277">
        <f>C432*E432</f>
        <v>700</v>
      </c>
    </row>
    <row r="433" spans="1:8" x14ac:dyDescent="0.2">
      <c r="B433" t="s">
        <v>320</v>
      </c>
    </row>
    <row r="435" spans="1:8" x14ac:dyDescent="0.2">
      <c r="A435" s="22" t="s">
        <v>95</v>
      </c>
      <c r="B435" t="s">
        <v>321</v>
      </c>
      <c r="C435" s="44">
        <v>40</v>
      </c>
      <c r="D435" s="44" t="s">
        <v>106</v>
      </c>
      <c r="E435" s="44">
        <v>40</v>
      </c>
      <c r="F435" s="277">
        <f>C435*E435</f>
        <v>1600</v>
      </c>
    </row>
    <row r="437" spans="1:8" x14ac:dyDescent="0.2">
      <c r="A437" s="22" t="s">
        <v>102</v>
      </c>
      <c r="B437" t="s">
        <v>322</v>
      </c>
      <c r="C437" s="44">
        <v>70</v>
      </c>
      <c r="D437" s="44" t="s">
        <v>123</v>
      </c>
      <c r="E437" s="44">
        <v>25</v>
      </c>
      <c r="F437" s="277">
        <f>C437*E437</f>
        <v>1750</v>
      </c>
    </row>
    <row r="438" spans="1:8" x14ac:dyDescent="0.2">
      <c r="B438" t="s">
        <v>323</v>
      </c>
    </row>
    <row r="440" spans="1:8" x14ac:dyDescent="0.2">
      <c r="A440" s="22" t="s">
        <v>104</v>
      </c>
      <c r="B440" t="s">
        <v>324</v>
      </c>
      <c r="C440" s="44">
        <v>50</v>
      </c>
      <c r="D440" s="44" t="s">
        <v>106</v>
      </c>
      <c r="E440" s="44">
        <v>30</v>
      </c>
      <c r="F440" s="277">
        <f>C440*E440</f>
        <v>1500</v>
      </c>
    </row>
    <row r="442" spans="1:8" x14ac:dyDescent="0.2">
      <c r="A442" s="22" t="s">
        <v>107</v>
      </c>
      <c r="B442" t="s">
        <v>325</v>
      </c>
      <c r="C442" s="44">
        <v>30</v>
      </c>
      <c r="D442" s="44" t="s">
        <v>106</v>
      </c>
      <c r="E442" s="44">
        <v>25</v>
      </c>
      <c r="F442" s="277">
        <f>C442*E442</f>
        <v>750</v>
      </c>
    </row>
    <row r="443" spans="1:8" x14ac:dyDescent="0.2">
      <c r="B443" t="s">
        <v>326</v>
      </c>
    </row>
    <row r="445" spans="1:8" x14ac:dyDescent="0.2">
      <c r="A445" s="22" t="s">
        <v>136</v>
      </c>
      <c r="B445" t="s">
        <v>327</v>
      </c>
      <c r="C445" s="44">
        <v>79</v>
      </c>
      <c r="D445" s="44" t="s">
        <v>106</v>
      </c>
      <c r="E445" s="44">
        <v>25</v>
      </c>
      <c r="F445" s="277">
        <f>C445*E445</f>
        <v>1975</v>
      </c>
    </row>
    <row r="447" spans="1:8" s="285" customFormat="1" ht="13.5" thickBot="1" x14ac:dyDescent="0.25">
      <c r="A447" s="221"/>
      <c r="B447" s="285" t="s">
        <v>328</v>
      </c>
      <c r="C447" s="286"/>
      <c r="D447" s="286"/>
      <c r="E447" s="286"/>
      <c r="F447" s="287">
        <f>SUM(F422:F445)</f>
        <v>8690</v>
      </c>
      <c r="H447" s="246">
        <f>F447/'Budget Detail'!$F$1</f>
        <v>1521.891418563923</v>
      </c>
    </row>
    <row r="448" spans="1:8" ht="13.5" thickTop="1" x14ac:dyDescent="0.2"/>
    <row r="450" spans="1:8" s="280" customFormat="1" ht="15" x14ac:dyDescent="0.25">
      <c r="A450" s="280" t="s">
        <v>71</v>
      </c>
      <c r="B450" s="280" t="s">
        <v>72</v>
      </c>
      <c r="C450" s="280" t="s">
        <v>73</v>
      </c>
      <c r="D450" s="280" t="s">
        <v>74</v>
      </c>
      <c r="E450" s="280" t="s">
        <v>75</v>
      </c>
      <c r="F450" s="280" t="s">
        <v>143</v>
      </c>
      <c r="H450" s="601" t="s">
        <v>77</v>
      </c>
    </row>
    <row r="452" spans="1:8" ht="15" x14ac:dyDescent="0.25">
      <c r="B452" s="278" t="s">
        <v>329</v>
      </c>
    </row>
    <row r="454" spans="1:8" x14ac:dyDescent="0.2">
      <c r="A454" s="22" t="s">
        <v>79</v>
      </c>
      <c r="B454" t="s">
        <v>330</v>
      </c>
    </row>
    <row r="455" spans="1:8" x14ac:dyDescent="0.2">
      <c r="B455" t="s">
        <v>331</v>
      </c>
      <c r="C455" s="44">
        <v>78</v>
      </c>
      <c r="D455" s="44" t="s">
        <v>123</v>
      </c>
      <c r="E455" s="44">
        <v>6</v>
      </c>
      <c r="F455" s="277">
        <f>C455*E455</f>
        <v>468</v>
      </c>
    </row>
    <row r="456" spans="1:8" x14ac:dyDescent="0.2">
      <c r="B456" s="14" t="s">
        <v>332</v>
      </c>
    </row>
    <row r="458" spans="1:8" x14ac:dyDescent="0.2">
      <c r="A458" s="22" t="s">
        <v>84</v>
      </c>
      <c r="B458" t="s">
        <v>333</v>
      </c>
      <c r="C458" s="44">
        <v>2</v>
      </c>
      <c r="D458" s="44" t="s">
        <v>211</v>
      </c>
      <c r="E458" s="44">
        <v>6</v>
      </c>
      <c r="F458" s="277">
        <f>C458*E458</f>
        <v>12</v>
      </c>
    </row>
    <row r="459" spans="1:8" x14ac:dyDescent="0.2">
      <c r="A459" s="22" t="s">
        <v>86</v>
      </c>
      <c r="B459" t="s">
        <v>334</v>
      </c>
      <c r="C459" s="44">
        <v>2</v>
      </c>
      <c r="D459" s="44" t="s">
        <v>211</v>
      </c>
      <c r="E459" s="44">
        <v>6</v>
      </c>
      <c r="F459" s="277">
        <f>C459*E459</f>
        <v>12</v>
      </c>
    </row>
    <row r="460" spans="1:8" x14ac:dyDescent="0.2">
      <c r="A460" s="22" t="s">
        <v>88</v>
      </c>
      <c r="B460" t="s">
        <v>335</v>
      </c>
      <c r="C460" s="44">
        <v>6</v>
      </c>
      <c r="D460" s="44" t="s">
        <v>123</v>
      </c>
      <c r="E460" s="44">
        <v>20</v>
      </c>
      <c r="F460" s="277">
        <f>C460*E460</f>
        <v>120</v>
      </c>
    </row>
    <row r="461" spans="1:8" x14ac:dyDescent="0.2">
      <c r="B461" t="s">
        <v>336</v>
      </c>
    </row>
    <row r="463" spans="1:8" x14ac:dyDescent="0.2">
      <c r="A463" s="22" t="s">
        <v>91</v>
      </c>
      <c r="B463" t="s">
        <v>337</v>
      </c>
      <c r="C463" s="44">
        <v>4</v>
      </c>
      <c r="D463" s="44" t="s">
        <v>211</v>
      </c>
      <c r="E463" s="44">
        <v>20</v>
      </c>
      <c r="F463" s="277">
        <f>C463*E463</f>
        <v>80</v>
      </c>
    </row>
    <row r="465" spans="1:8" x14ac:dyDescent="0.2">
      <c r="A465" s="22" t="s">
        <v>95</v>
      </c>
      <c r="B465" t="s">
        <v>338</v>
      </c>
    </row>
    <row r="466" spans="1:8" x14ac:dyDescent="0.2">
      <c r="B466" t="s">
        <v>339</v>
      </c>
      <c r="C466" s="44">
        <v>1</v>
      </c>
      <c r="D466" s="44" t="s">
        <v>211</v>
      </c>
      <c r="E466" s="44">
        <v>1000</v>
      </c>
      <c r="F466" s="277">
        <f>C466*E466</f>
        <v>1000</v>
      </c>
    </row>
    <row r="467" spans="1:8" x14ac:dyDescent="0.2">
      <c r="B467" t="s">
        <v>340</v>
      </c>
    </row>
    <row r="469" spans="1:8" ht="15" x14ac:dyDescent="0.25">
      <c r="B469" s="283" t="s">
        <v>341</v>
      </c>
    </row>
    <row r="471" spans="1:8" s="285" customFormat="1" ht="13.5" thickBot="1" x14ac:dyDescent="0.25">
      <c r="A471" s="221"/>
      <c r="B471" s="285" t="s">
        <v>109</v>
      </c>
      <c r="C471" s="286"/>
      <c r="D471" s="286"/>
      <c r="E471" s="286"/>
      <c r="F471" s="287">
        <f>SUM(F455:F466)</f>
        <v>1692</v>
      </c>
      <c r="H471" s="246">
        <f>F471/'Budget Detail'!$F$1</f>
        <v>296.32224168126095</v>
      </c>
    </row>
    <row r="472" spans="1:8" ht="15.75" thickTop="1" x14ac:dyDescent="0.25">
      <c r="B472" s="278" t="s">
        <v>342</v>
      </c>
    </row>
    <row r="474" spans="1:8" x14ac:dyDescent="0.2">
      <c r="A474" s="22" t="s">
        <v>102</v>
      </c>
      <c r="B474" t="s">
        <v>343</v>
      </c>
    </row>
    <row r="475" spans="1:8" x14ac:dyDescent="0.2">
      <c r="B475" t="s">
        <v>314</v>
      </c>
      <c r="C475" s="44">
        <v>3</v>
      </c>
      <c r="D475" s="44" t="s">
        <v>82</v>
      </c>
      <c r="E475" s="44">
        <v>5</v>
      </c>
      <c r="F475" s="277">
        <f>C475*E475</f>
        <v>15</v>
      </c>
    </row>
    <row r="477" spans="1:8" x14ac:dyDescent="0.2">
      <c r="A477" s="22" t="s">
        <v>104</v>
      </c>
      <c r="B477" t="s">
        <v>315</v>
      </c>
      <c r="C477" s="44">
        <v>2</v>
      </c>
      <c r="D477" s="44" t="s">
        <v>82</v>
      </c>
      <c r="E477" s="44">
        <v>5</v>
      </c>
      <c r="F477" s="277">
        <f>C477*E477</f>
        <v>10</v>
      </c>
    </row>
    <row r="479" spans="1:8" x14ac:dyDescent="0.2">
      <c r="A479" s="22" t="s">
        <v>136</v>
      </c>
      <c r="B479" t="s">
        <v>344</v>
      </c>
      <c r="C479" s="44">
        <v>2</v>
      </c>
      <c r="D479" s="44" t="s">
        <v>82</v>
      </c>
      <c r="E479" s="44">
        <v>5</v>
      </c>
      <c r="F479" s="277">
        <f>C479*E479</f>
        <v>10</v>
      </c>
    </row>
    <row r="480" spans="1:8" x14ac:dyDescent="0.2">
      <c r="B480" t="s">
        <v>345</v>
      </c>
    </row>
    <row r="482" spans="1:6" x14ac:dyDescent="0.2">
      <c r="A482" s="22" t="s">
        <v>160</v>
      </c>
      <c r="B482" t="s">
        <v>346</v>
      </c>
      <c r="C482" s="44">
        <v>2</v>
      </c>
      <c r="D482" s="44" t="s">
        <v>82</v>
      </c>
      <c r="E482" s="44">
        <v>40</v>
      </c>
      <c r="F482" s="277">
        <f>C482*E482</f>
        <v>80</v>
      </c>
    </row>
    <row r="484" spans="1:6" x14ac:dyDescent="0.2">
      <c r="A484" s="22" t="s">
        <v>185</v>
      </c>
      <c r="B484" t="s">
        <v>347</v>
      </c>
      <c r="C484" s="44">
        <v>2</v>
      </c>
      <c r="D484" s="44" t="s">
        <v>82</v>
      </c>
      <c r="E484" s="44">
        <v>300</v>
      </c>
      <c r="F484" s="277">
        <f>C484*E484</f>
        <v>600</v>
      </c>
    </row>
    <row r="486" spans="1:6" x14ac:dyDescent="0.2">
      <c r="A486" s="22" t="s">
        <v>187</v>
      </c>
      <c r="B486" t="s">
        <v>348</v>
      </c>
      <c r="C486" s="44">
        <v>5</v>
      </c>
      <c r="D486" s="44" t="s">
        <v>106</v>
      </c>
      <c r="E486" s="44">
        <v>6</v>
      </c>
      <c r="F486" s="277">
        <f>C486*E486</f>
        <v>30</v>
      </c>
    </row>
    <row r="488" spans="1:6" x14ac:dyDescent="0.2">
      <c r="A488" s="22" t="s">
        <v>189</v>
      </c>
      <c r="B488" t="s">
        <v>349</v>
      </c>
      <c r="C488" s="44">
        <v>4</v>
      </c>
      <c r="D488" s="44" t="s">
        <v>106</v>
      </c>
      <c r="E488" s="44">
        <v>35</v>
      </c>
      <c r="F488" s="277">
        <f>C488*E488</f>
        <v>140</v>
      </c>
    </row>
    <row r="490" spans="1:6" x14ac:dyDescent="0.2">
      <c r="A490" s="22" t="s">
        <v>191</v>
      </c>
      <c r="B490" t="s">
        <v>350</v>
      </c>
      <c r="C490" s="44">
        <v>12</v>
      </c>
      <c r="D490" s="44" t="s">
        <v>106</v>
      </c>
      <c r="E490" s="44">
        <v>30</v>
      </c>
      <c r="F490" s="277">
        <f>C490*E490</f>
        <v>360</v>
      </c>
    </row>
    <row r="491" spans="1:6" x14ac:dyDescent="0.2">
      <c r="B491" t="s">
        <v>351</v>
      </c>
    </row>
    <row r="493" spans="1:6" x14ac:dyDescent="0.2">
      <c r="A493" s="22" t="s">
        <v>194</v>
      </c>
      <c r="B493" t="s">
        <v>352</v>
      </c>
      <c r="C493" s="44">
        <v>7</v>
      </c>
      <c r="D493" s="44" t="s">
        <v>106</v>
      </c>
      <c r="E493" s="44">
        <v>30</v>
      </c>
      <c r="F493" s="277">
        <f>C493*E493</f>
        <v>210</v>
      </c>
    </row>
    <row r="494" spans="1:6" x14ac:dyDescent="0.2">
      <c r="B494" t="s">
        <v>353</v>
      </c>
    </row>
    <row r="496" spans="1:6" ht="15.75" thickBot="1" x14ac:dyDescent="0.3">
      <c r="B496" s="278" t="s">
        <v>354</v>
      </c>
      <c r="F496" s="287">
        <f>SUM(F473:F493)</f>
        <v>1455</v>
      </c>
    </row>
    <row r="497" spans="1:8" ht="13.5" thickTop="1" x14ac:dyDescent="0.2"/>
    <row r="498" spans="1:8" s="280" customFormat="1" ht="15" x14ac:dyDescent="0.25">
      <c r="A498" s="280" t="s">
        <v>71</v>
      </c>
      <c r="B498" s="280" t="s">
        <v>72</v>
      </c>
      <c r="C498" s="280" t="s">
        <v>73</v>
      </c>
      <c r="D498" s="280" t="s">
        <v>74</v>
      </c>
      <c r="E498" s="280" t="s">
        <v>75</v>
      </c>
      <c r="F498" s="280" t="s">
        <v>143</v>
      </c>
      <c r="H498" s="288"/>
    </row>
    <row r="500" spans="1:8" ht="15" x14ac:dyDescent="0.25">
      <c r="B500" s="283" t="s">
        <v>138</v>
      </c>
    </row>
    <row r="501" spans="1:8" x14ac:dyDescent="0.2">
      <c r="B501" t="s">
        <v>312</v>
      </c>
      <c r="F501" s="277">
        <f>F447</f>
        <v>8690</v>
      </c>
    </row>
    <row r="503" spans="1:8" x14ac:dyDescent="0.2">
      <c r="B503" t="s">
        <v>329</v>
      </c>
      <c r="F503" s="277">
        <f>F471</f>
        <v>1692</v>
      </c>
    </row>
    <row r="505" spans="1:8" x14ac:dyDescent="0.2">
      <c r="B505" t="s">
        <v>342</v>
      </c>
      <c r="F505" s="277">
        <f>F496</f>
        <v>1455</v>
      </c>
    </row>
    <row r="507" spans="1:8" ht="15" x14ac:dyDescent="0.25">
      <c r="B507" s="278" t="s">
        <v>311</v>
      </c>
    </row>
    <row r="508" spans="1:8" ht="13.5" thickBot="1" x14ac:dyDescent="0.25">
      <c r="B508" t="s">
        <v>174</v>
      </c>
      <c r="F508" s="279">
        <f>SUM(F501:F507)</f>
        <v>11837</v>
      </c>
      <c r="H508" s="246">
        <f>F508/'Budget Detail'!$F$1</f>
        <v>2073.029772329247</v>
      </c>
    </row>
    <row r="509" spans="1:8" ht="13.5" thickTop="1" x14ac:dyDescent="0.2"/>
    <row r="510" spans="1:8" s="280" customFormat="1" ht="15" x14ac:dyDescent="0.25">
      <c r="A510" s="280" t="s">
        <v>71</v>
      </c>
      <c r="B510" s="280" t="s">
        <v>72</v>
      </c>
      <c r="C510" s="280" t="s">
        <v>73</v>
      </c>
      <c r="D510" s="280" t="s">
        <v>74</v>
      </c>
      <c r="E510" s="280" t="s">
        <v>75</v>
      </c>
      <c r="F510" s="280" t="s">
        <v>143</v>
      </c>
      <c r="H510" s="601" t="s">
        <v>77</v>
      </c>
    </row>
    <row r="512" spans="1:8" x14ac:dyDescent="0.2">
      <c r="B512" t="s">
        <v>355</v>
      </c>
      <c r="F512" s="599"/>
    </row>
    <row r="513" spans="1:10" x14ac:dyDescent="0.2">
      <c r="F513" s="599"/>
    </row>
    <row r="514" spans="1:10" x14ac:dyDescent="0.2">
      <c r="A514" s="22" t="s">
        <v>79</v>
      </c>
      <c r="B514" t="s">
        <v>141</v>
      </c>
      <c r="F514" s="599">
        <f>Substructure_Summary</f>
        <v>10883</v>
      </c>
      <c r="H514" s="246">
        <f>F514/'Budget Detail'!$F$1</f>
        <v>1905.9544658493871</v>
      </c>
    </row>
    <row r="515" spans="1:10" x14ac:dyDescent="0.2">
      <c r="F515" s="599"/>
    </row>
    <row r="516" spans="1:10" x14ac:dyDescent="0.2">
      <c r="A516" s="22" t="s">
        <v>84</v>
      </c>
      <c r="B516" t="s">
        <v>356</v>
      </c>
      <c r="F516" s="599">
        <f>Concrete_Summary</f>
        <v>5349.2</v>
      </c>
      <c r="H516" s="246">
        <f>F516/'Budget Detail'!$F$1</f>
        <v>936.81260945709278</v>
      </c>
    </row>
    <row r="517" spans="1:10" x14ac:dyDescent="0.2">
      <c r="F517" s="599"/>
    </row>
    <row r="518" spans="1:10" x14ac:dyDescent="0.2">
      <c r="A518" s="22" t="s">
        <v>86</v>
      </c>
      <c r="B518" t="s">
        <v>357</v>
      </c>
      <c r="F518" s="599">
        <f>F133</f>
        <v>1878</v>
      </c>
      <c r="H518" s="246">
        <f>F518/'Budget Detail'!$F$1</f>
        <v>328.89667250437827</v>
      </c>
    </row>
    <row r="519" spans="1:10" x14ac:dyDescent="0.2">
      <c r="F519" s="599"/>
    </row>
    <row r="520" spans="1:10" x14ac:dyDescent="0.2">
      <c r="A520" s="22" t="s">
        <v>88</v>
      </c>
      <c r="B520" t="s">
        <v>163</v>
      </c>
      <c r="F520" s="599">
        <f>F152</f>
        <v>11798</v>
      </c>
      <c r="H520" s="246">
        <f>F520/'Budget Detail'!$F$1</f>
        <v>2066.1996497373029</v>
      </c>
      <c r="I520" s="277">
        <f>SUM(F520:F522)</f>
        <v>20108</v>
      </c>
      <c r="J520" s="246">
        <f>SUM(H520:H522)</f>
        <v>3521.5411558669002</v>
      </c>
    </row>
    <row r="521" spans="1:10" x14ac:dyDescent="0.2">
      <c r="F521" s="599"/>
    </row>
    <row r="522" spans="1:10" x14ac:dyDescent="0.2">
      <c r="A522" s="22" t="s">
        <v>91</v>
      </c>
      <c r="B522" t="s">
        <v>175</v>
      </c>
      <c r="C522" s="607">
        <f>F520+F522</f>
        <v>20108</v>
      </c>
      <c r="F522" s="599">
        <f>F188</f>
        <v>8310</v>
      </c>
      <c r="H522" s="246">
        <f>F522/'Budget Detail'!$F$1</f>
        <v>1455.3415061295973</v>
      </c>
    </row>
    <row r="523" spans="1:10" x14ac:dyDescent="0.2">
      <c r="F523" s="599"/>
    </row>
    <row r="524" spans="1:10" x14ac:dyDescent="0.2">
      <c r="A524" s="22" t="s">
        <v>95</v>
      </c>
      <c r="B524" t="s">
        <v>203</v>
      </c>
      <c r="F524" s="599">
        <f>F289</f>
        <v>24879</v>
      </c>
      <c r="H524" s="246">
        <f>F524/'Budget Detail'!$F$1</f>
        <v>4357.0928196147106</v>
      </c>
    </row>
    <row r="525" spans="1:10" x14ac:dyDescent="0.2">
      <c r="F525" s="599"/>
    </row>
    <row r="526" spans="1:10" x14ac:dyDescent="0.2">
      <c r="A526" s="22" t="s">
        <v>102</v>
      </c>
      <c r="B526" t="s">
        <v>257</v>
      </c>
      <c r="F526" s="599">
        <f>F333</f>
        <v>15371</v>
      </c>
      <c r="H526" s="246">
        <f>F526/'Budget Detail'!$F$1</f>
        <v>2691.9439579684763</v>
      </c>
    </row>
    <row r="527" spans="1:10" x14ac:dyDescent="0.2">
      <c r="F527" s="599"/>
    </row>
    <row r="528" spans="1:10" x14ac:dyDescent="0.2">
      <c r="A528" s="22" t="s">
        <v>104</v>
      </c>
      <c r="B528" t="s">
        <v>358</v>
      </c>
      <c r="F528" s="599">
        <f>F374</f>
        <v>48870</v>
      </c>
      <c r="H528" s="246">
        <f>F528/'Budget Detail'!$F$1</f>
        <v>8558.6690017513138</v>
      </c>
    </row>
    <row r="529" spans="1:8" x14ac:dyDescent="0.2">
      <c r="F529" s="599"/>
    </row>
    <row r="530" spans="1:8" x14ac:dyDescent="0.2">
      <c r="A530" s="605" t="s">
        <v>107</v>
      </c>
      <c r="B530" t="s">
        <v>294</v>
      </c>
      <c r="F530" s="599">
        <f>F415</f>
        <v>13692</v>
      </c>
      <c r="H530" s="246">
        <f>F530/'Budget Detail'!$F$1</f>
        <v>2397.8984238178632</v>
      </c>
    </row>
    <row r="531" spans="1:8" x14ac:dyDescent="0.2">
      <c r="F531" s="599"/>
    </row>
    <row r="532" spans="1:8" x14ac:dyDescent="0.2">
      <c r="A532" s="605" t="s">
        <v>136</v>
      </c>
      <c r="B532" t="s">
        <v>311</v>
      </c>
      <c r="F532" s="599">
        <f>F508</f>
        <v>11837</v>
      </c>
      <c r="H532" s="246">
        <f>F532/'Budget Detail'!$F$1</f>
        <v>2073.029772329247</v>
      </c>
    </row>
    <row r="533" spans="1:8" x14ac:dyDescent="0.2">
      <c r="F533" s="599"/>
    </row>
    <row r="534" spans="1:8" ht="15" x14ac:dyDescent="0.25">
      <c r="B534" s="283" t="s">
        <v>359</v>
      </c>
      <c r="F534" s="599"/>
    </row>
    <row r="535" spans="1:8" ht="15.75" thickBot="1" x14ac:dyDescent="0.3">
      <c r="B535" s="283" t="s">
        <v>360</v>
      </c>
      <c r="F535" s="600">
        <f>SUM(F514:F534)</f>
        <v>152867.20000000001</v>
      </c>
      <c r="H535" s="290">
        <f>SUM(H514:H532)</f>
        <v>26771.838879159368</v>
      </c>
    </row>
    <row r="536" spans="1:8" ht="13.5" thickTop="1" x14ac:dyDescent="0.2">
      <c r="F536" s="599"/>
    </row>
    <row r="537" spans="1:8" x14ac:dyDescent="0.2">
      <c r="B537" s="14" t="s">
        <v>361</v>
      </c>
      <c r="F537" s="599">
        <v>15000</v>
      </c>
      <c r="H537" s="246">
        <f>F537/'Budget Detail'!$F$1</f>
        <v>2626.970227670753</v>
      </c>
    </row>
    <row r="538" spans="1:8" x14ac:dyDescent="0.2">
      <c r="F538" s="599"/>
    </row>
    <row r="539" spans="1:8" x14ac:dyDescent="0.2">
      <c r="B539" s="14" t="s">
        <v>362</v>
      </c>
      <c r="F539" s="599">
        <v>11500</v>
      </c>
      <c r="H539" s="246">
        <f>F539/'Budget Detail'!$F$1</f>
        <v>2014.0105078809106</v>
      </c>
    </row>
    <row r="540" spans="1:8" x14ac:dyDescent="0.2">
      <c r="F540" s="599"/>
    </row>
    <row r="541" spans="1:8" ht="15.75" thickBot="1" x14ac:dyDescent="0.3">
      <c r="B541" t="s">
        <v>363</v>
      </c>
      <c r="F541" s="600">
        <f>SUM(F535:F540)</f>
        <v>179367.2</v>
      </c>
      <c r="H541" s="246">
        <f>F541/'Budget Detail'!$F$1</f>
        <v>31412.819614711036</v>
      </c>
    </row>
    <row r="542" spans="1:8" ht="13.5" thickTop="1" x14ac:dyDescent="0.2"/>
    <row r="543" spans="1:8" x14ac:dyDescent="0.2">
      <c r="F543" s="599"/>
    </row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</sheetData>
  <pageMargins left="0.48" right="0.15" top="0.75" bottom="0.75" header="0.3" footer="0.3"/>
  <pageSetup scale="92" orientation="portrait" verticalDpi="4294967295" r:id="rId1"/>
  <headerFooter>
    <oddHeader>&amp;CGG 17-59115 Cost Estimates for Simple Schools in Ghana</oddHeader>
    <oddFooter>&amp;CPage &amp;P</oddFooter>
  </headerFooter>
  <rowBreaks count="11" manualBreakCount="11">
    <brk id="36" max="16383" man="1"/>
    <brk id="88" max="16383" man="1"/>
    <brk id="133" max="16383" man="1"/>
    <brk id="188" max="16383" man="1"/>
    <brk id="243" max="16383" man="1"/>
    <brk id="290" max="16383" man="1"/>
    <brk id="334" max="16383" man="1"/>
    <brk id="375" max="16383" man="1"/>
    <brk id="416" max="16383" man="1"/>
    <brk id="473" max="16383" man="1"/>
    <brk id="5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3" sqref="D13"/>
    </sheetView>
  </sheetViews>
  <sheetFormatPr defaultRowHeight="12.75" x14ac:dyDescent="0.2"/>
  <cols>
    <col min="1" max="1" width="49.5703125" customWidth="1"/>
    <col min="2" max="2" width="13.140625" style="44" customWidth="1"/>
    <col min="3" max="3" width="13.42578125" customWidth="1"/>
    <col min="4" max="4" width="13" customWidth="1"/>
    <col min="5" max="5" width="3.5703125" customWidth="1"/>
    <col min="6" max="6" width="11.140625" customWidth="1"/>
  </cols>
  <sheetData>
    <row r="1" spans="1:6" ht="19.5" customHeight="1" x14ac:dyDescent="0.2">
      <c r="A1" s="642" t="s">
        <v>364</v>
      </c>
      <c r="B1" s="642"/>
      <c r="C1" s="642"/>
      <c r="D1" s="642"/>
    </row>
    <row r="2" spans="1:6" ht="15.75" customHeight="1" x14ac:dyDescent="0.2">
      <c r="A2" s="643" t="s">
        <v>365</v>
      </c>
      <c r="B2" s="643"/>
      <c r="C2" s="643"/>
      <c r="D2" s="643"/>
    </row>
    <row r="3" spans="1:6" ht="15.75" customHeight="1" x14ac:dyDescent="0.2">
      <c r="A3" s="362"/>
      <c r="B3" s="362"/>
      <c r="C3" s="362"/>
      <c r="D3" s="362"/>
    </row>
    <row r="4" spans="1:6" ht="30" customHeight="1" x14ac:dyDescent="0.2">
      <c r="A4" s="570" t="s">
        <v>366</v>
      </c>
      <c r="B4" s="571" t="s">
        <v>367</v>
      </c>
      <c r="C4" s="571" t="s">
        <v>368</v>
      </c>
      <c r="D4" s="571" t="s">
        <v>25</v>
      </c>
      <c r="E4" s="303"/>
    </row>
    <row r="5" spans="1:6" ht="15.75" x14ac:dyDescent="0.25">
      <c r="A5" s="304" t="str">
        <f>'Budget Total'!A2</f>
        <v>School Books, Desks &amp; Training (Solution 1)</v>
      </c>
      <c r="B5" s="305">
        <v>0</v>
      </c>
      <c r="C5" s="306">
        <f t="shared" ref="C5:C12" si="0">D5-B5</f>
        <v>7594.9211908931702</v>
      </c>
      <c r="D5" s="306">
        <f>'Budget Total'!D2</f>
        <v>7594.9211908931702</v>
      </c>
      <c r="E5" s="307"/>
      <c r="F5" s="19"/>
    </row>
    <row r="6" spans="1:6" ht="15.75" x14ac:dyDescent="0.25">
      <c r="A6" s="304" t="str">
        <f>'Budget Total'!A3</f>
        <v>Simple School (Solution 2)</v>
      </c>
      <c r="B6" s="305">
        <f>D6-3343</f>
        <v>28069.819614711036</v>
      </c>
      <c r="C6" s="306">
        <f t="shared" si="0"/>
        <v>3343</v>
      </c>
      <c r="D6" s="306">
        <f>'Budget Total'!C3</f>
        <v>31412.819614711036</v>
      </c>
      <c r="E6" s="307"/>
      <c r="F6" s="19"/>
    </row>
    <row r="7" spans="1:6" ht="15.75" x14ac:dyDescent="0.25">
      <c r="A7" s="304" t="str">
        <f>'Budget Total'!A4</f>
        <v>Microflush Toilets for Schools (Solution 3)</v>
      </c>
      <c r="B7" s="305">
        <v>12000</v>
      </c>
      <c r="C7" s="306">
        <f t="shared" si="0"/>
        <v>3551.6637478108587</v>
      </c>
      <c r="D7" s="306">
        <f>'Budget Total'!D4</f>
        <v>15551.663747810859</v>
      </c>
      <c r="E7" s="307"/>
      <c r="F7" s="19"/>
    </row>
    <row r="8" spans="1:6" ht="14.25" customHeight="1" x14ac:dyDescent="0.25">
      <c r="A8" s="308" t="str">
        <f>'Budget Total'!A5</f>
        <v>Computers and technology (Solution 4)</v>
      </c>
      <c r="B8" s="309">
        <v>0</v>
      </c>
      <c r="C8" s="306">
        <f t="shared" si="0"/>
        <v>2603.152364273205</v>
      </c>
      <c r="D8" s="310">
        <f>'Budget Total'!D5</f>
        <v>2603.152364273205</v>
      </c>
      <c r="E8" s="307"/>
      <c r="F8" s="19"/>
    </row>
    <row r="9" spans="1:6" ht="14.25" customHeight="1" x14ac:dyDescent="0.25">
      <c r="A9" s="308" t="s">
        <v>8</v>
      </c>
      <c r="B9" s="309">
        <v>2500</v>
      </c>
      <c r="C9" s="306">
        <f t="shared" si="0"/>
        <v>-500</v>
      </c>
      <c r="D9" s="310">
        <f>'Budget Total'!D6</f>
        <v>2000</v>
      </c>
      <c r="E9" s="307"/>
      <c r="F9" s="19"/>
    </row>
    <row r="10" spans="1:6" ht="14.25" customHeight="1" x14ac:dyDescent="0.25">
      <c r="A10" s="308" t="str">
        <f>'Budget Total'!A7</f>
        <v>Signage</v>
      </c>
      <c r="B10" s="309">
        <v>0</v>
      </c>
      <c r="C10" s="306">
        <f>D10-B10</f>
        <v>300</v>
      </c>
      <c r="D10" s="310">
        <f>'Budget Total'!D7</f>
        <v>300</v>
      </c>
      <c r="E10" s="17"/>
      <c r="F10" s="19"/>
    </row>
    <row r="11" spans="1:6" ht="14.25" customHeight="1" x14ac:dyDescent="0.25">
      <c r="A11" s="308" t="str">
        <f>'Budget Total'!A8</f>
        <v>Monitoring by Sunyani Central Rotarians</v>
      </c>
      <c r="B11" s="309">
        <v>200</v>
      </c>
      <c r="C11" s="306">
        <f>D11-B11</f>
        <v>56</v>
      </c>
      <c r="D11" s="310">
        <f>'Budget Total'!D8</f>
        <v>256</v>
      </c>
      <c r="E11" s="307"/>
      <c r="F11" s="19"/>
    </row>
    <row r="12" spans="1:6" ht="14.25" customHeight="1" x14ac:dyDescent="0.25">
      <c r="A12" s="308" t="str">
        <f>'Budget Total'!A9</f>
        <v>Financial Fees</v>
      </c>
      <c r="B12" s="309">
        <v>200</v>
      </c>
      <c r="C12" s="306">
        <f t="shared" si="0"/>
        <v>50</v>
      </c>
      <c r="D12" s="310">
        <f>'Budget Total'!D9</f>
        <v>250</v>
      </c>
      <c r="E12" s="311"/>
      <c r="F12" s="19"/>
    </row>
    <row r="13" spans="1:6" ht="15.75" x14ac:dyDescent="0.25">
      <c r="A13" s="572" t="s">
        <v>369</v>
      </c>
      <c r="B13" s="573">
        <f>SUM(B5:B12)</f>
        <v>42969.819614711036</v>
      </c>
      <c r="C13" s="574">
        <f>SUM(C5:C12)</f>
        <v>16998.737302977235</v>
      </c>
      <c r="D13" s="574">
        <f>SUM(D5:D12)</f>
        <v>59968.556917688271</v>
      </c>
      <c r="E13" s="312"/>
      <c r="F13" s="19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3" workbookViewId="0">
      <selection sqref="A1:F46"/>
    </sheetView>
  </sheetViews>
  <sheetFormatPr defaultColWidth="8.7109375" defaultRowHeight="12.75" x14ac:dyDescent="0.2"/>
  <cols>
    <col min="1" max="1" width="12.42578125" customWidth="1"/>
    <col min="2" max="2" width="17.42578125" customWidth="1"/>
    <col min="3" max="3" width="6.140625" customWidth="1"/>
    <col min="4" max="4" width="5" customWidth="1"/>
    <col min="5" max="5" width="10.85546875" customWidth="1"/>
    <col min="6" max="6" width="10.7109375" style="19" customWidth="1"/>
  </cols>
  <sheetData>
    <row r="1" spans="1:12" ht="25.5" x14ac:dyDescent="0.2">
      <c r="A1" s="202" t="s">
        <v>370</v>
      </c>
      <c r="B1" s="202" t="s">
        <v>371</v>
      </c>
      <c r="C1" s="203" t="s">
        <v>372</v>
      </c>
      <c r="D1" s="202" t="s">
        <v>19</v>
      </c>
      <c r="E1" s="203" t="s">
        <v>373</v>
      </c>
      <c r="F1" s="267" t="s">
        <v>25</v>
      </c>
      <c r="G1">
        <f>'Budget Detail'!F1</f>
        <v>5.71</v>
      </c>
      <c r="H1" s="14" t="s">
        <v>374</v>
      </c>
    </row>
    <row r="2" spans="1:12" x14ac:dyDescent="0.2">
      <c r="A2" s="197" t="s">
        <v>375</v>
      </c>
      <c r="B2" s="14" t="s">
        <v>376</v>
      </c>
      <c r="C2" s="14">
        <v>20</v>
      </c>
      <c r="D2" s="14">
        <v>20</v>
      </c>
      <c r="E2" s="14">
        <f>C2*D2</f>
        <v>400</v>
      </c>
      <c r="F2" s="201">
        <f>E2/$G$1</f>
        <v>70.052539404553414</v>
      </c>
      <c r="G2">
        <f>D2/6</f>
        <v>3.3333333333333335</v>
      </c>
      <c r="L2">
        <f>180/6</f>
        <v>30</v>
      </c>
    </row>
    <row r="3" spans="1:12" x14ac:dyDescent="0.2">
      <c r="A3" s="197" t="s">
        <v>375</v>
      </c>
      <c r="B3" s="14" t="s">
        <v>377</v>
      </c>
      <c r="C3" s="14">
        <v>20</v>
      </c>
      <c r="D3" s="14">
        <v>20</v>
      </c>
      <c r="E3" s="14">
        <f t="shared" ref="E3:E15" si="0">C3*D3</f>
        <v>400</v>
      </c>
      <c r="F3" s="201">
        <f t="shared" ref="F3:F15" si="1">E3/$G$1</f>
        <v>70.052539404553414</v>
      </c>
      <c r="H3" s="14"/>
    </row>
    <row r="4" spans="1:12" x14ac:dyDescent="0.2">
      <c r="A4" s="197" t="s">
        <v>375</v>
      </c>
      <c r="B4" s="14" t="s">
        <v>378</v>
      </c>
      <c r="C4" s="14">
        <v>20</v>
      </c>
      <c r="D4" s="14">
        <v>20</v>
      </c>
      <c r="E4" s="14">
        <f t="shared" si="0"/>
        <v>400</v>
      </c>
      <c r="F4" s="201">
        <f t="shared" si="1"/>
        <v>70.052539404553414</v>
      </c>
    </row>
    <row r="5" spans="1:12" x14ac:dyDescent="0.2">
      <c r="A5" s="197" t="s">
        <v>375</v>
      </c>
      <c r="B5" s="14" t="s">
        <v>379</v>
      </c>
      <c r="C5" s="14">
        <v>20</v>
      </c>
      <c r="D5" s="14">
        <v>20</v>
      </c>
      <c r="E5" s="14">
        <f t="shared" si="0"/>
        <v>400</v>
      </c>
      <c r="F5" s="201">
        <f t="shared" si="1"/>
        <v>70.052539404553414</v>
      </c>
    </row>
    <row r="6" spans="1:12" x14ac:dyDescent="0.2">
      <c r="A6" s="197" t="s">
        <v>375</v>
      </c>
      <c r="B6" s="14" t="s">
        <v>380</v>
      </c>
      <c r="C6" s="14">
        <v>20</v>
      </c>
      <c r="D6" s="14">
        <v>20</v>
      </c>
      <c r="E6" s="14">
        <f t="shared" si="0"/>
        <v>400</v>
      </c>
      <c r="F6" s="201">
        <f t="shared" si="1"/>
        <v>70.052539404553414</v>
      </c>
    </row>
    <row r="7" spans="1:12" x14ac:dyDescent="0.2">
      <c r="A7" s="197" t="s">
        <v>375</v>
      </c>
      <c r="B7" s="14" t="s">
        <v>381</v>
      </c>
      <c r="C7" s="14">
        <v>20</v>
      </c>
      <c r="D7" s="14">
        <v>20</v>
      </c>
      <c r="E7" s="14">
        <f t="shared" si="0"/>
        <v>400</v>
      </c>
      <c r="F7" s="201">
        <f t="shared" si="1"/>
        <v>70.052539404553414</v>
      </c>
    </row>
    <row r="8" spans="1:12" x14ac:dyDescent="0.2">
      <c r="A8" s="197" t="s">
        <v>375</v>
      </c>
      <c r="B8" s="14" t="s">
        <v>382</v>
      </c>
      <c r="C8" s="14">
        <v>20</v>
      </c>
      <c r="D8" s="14">
        <v>20</v>
      </c>
      <c r="E8" s="14">
        <f t="shared" si="0"/>
        <v>400</v>
      </c>
      <c r="F8" s="201">
        <f t="shared" si="1"/>
        <v>70.052539404553414</v>
      </c>
    </row>
    <row r="9" spans="1:12" x14ac:dyDescent="0.2">
      <c r="A9" s="197" t="s">
        <v>375</v>
      </c>
      <c r="B9" s="14" t="s">
        <v>383</v>
      </c>
      <c r="C9" s="14">
        <v>20</v>
      </c>
      <c r="D9" s="14">
        <v>20</v>
      </c>
      <c r="E9" s="14">
        <f t="shared" si="0"/>
        <v>400</v>
      </c>
      <c r="F9" s="201">
        <f t="shared" si="1"/>
        <v>70.052539404553414</v>
      </c>
    </row>
    <row r="10" spans="1:12" x14ac:dyDescent="0.2">
      <c r="A10" s="197" t="s">
        <v>375</v>
      </c>
      <c r="B10" s="14" t="s">
        <v>384</v>
      </c>
      <c r="C10" s="14">
        <v>20</v>
      </c>
      <c r="D10" s="14">
        <v>20</v>
      </c>
      <c r="E10" s="14">
        <f>C10*D10</f>
        <v>400</v>
      </c>
      <c r="F10" s="201">
        <f>E10/$G$1</f>
        <v>70.052539404553414</v>
      </c>
    </row>
    <row r="11" spans="1:12" x14ac:dyDescent="0.2">
      <c r="A11" s="198" t="s">
        <v>385</v>
      </c>
      <c r="B11" s="14" t="s">
        <v>386</v>
      </c>
      <c r="C11" s="14">
        <v>20</v>
      </c>
      <c r="D11" s="14">
        <v>20</v>
      </c>
      <c r="E11" s="14">
        <f>C11*D11</f>
        <v>400</v>
      </c>
      <c r="F11" s="201">
        <f>E11/$G$1</f>
        <v>70.052539404553414</v>
      </c>
    </row>
    <row r="12" spans="1:12" x14ac:dyDescent="0.2">
      <c r="A12" s="204" t="s">
        <v>387</v>
      </c>
      <c r="B12" s="14"/>
      <c r="C12" s="14"/>
      <c r="D12" s="14"/>
      <c r="E12" s="20">
        <f>SUM(E2:E11)</f>
        <v>4000</v>
      </c>
      <c r="F12" s="200">
        <f>SUM(F2:F11)</f>
        <v>700.52539404553397</v>
      </c>
    </row>
    <row r="13" spans="1:12" x14ac:dyDescent="0.2">
      <c r="A13" s="198"/>
      <c r="B13" s="14"/>
      <c r="C13" s="14"/>
      <c r="D13" s="14"/>
      <c r="E13" s="14"/>
      <c r="F13" s="201"/>
    </row>
    <row r="14" spans="1:12" x14ac:dyDescent="0.2">
      <c r="A14" s="199" t="s">
        <v>388</v>
      </c>
      <c r="B14" s="14" t="s">
        <v>389</v>
      </c>
      <c r="C14" s="14">
        <v>20</v>
      </c>
      <c r="D14" s="14">
        <v>35</v>
      </c>
      <c r="E14" s="14">
        <f t="shared" si="0"/>
        <v>700</v>
      </c>
      <c r="F14" s="201">
        <f t="shared" si="1"/>
        <v>122.59194395796848</v>
      </c>
    </row>
    <row r="15" spans="1:12" x14ac:dyDescent="0.2">
      <c r="A15" s="199" t="s">
        <v>388</v>
      </c>
      <c r="B15" s="14" t="s">
        <v>390</v>
      </c>
      <c r="C15" s="14">
        <v>20</v>
      </c>
      <c r="D15" s="14">
        <v>35</v>
      </c>
      <c r="E15" s="14">
        <f t="shared" si="0"/>
        <v>700</v>
      </c>
      <c r="F15" s="201">
        <f t="shared" si="1"/>
        <v>122.59194395796848</v>
      </c>
    </row>
    <row r="16" spans="1:12" x14ac:dyDescent="0.2">
      <c r="A16" s="14" t="s">
        <v>391</v>
      </c>
      <c r="B16" s="14" t="s">
        <v>391</v>
      </c>
      <c r="C16" s="14">
        <v>20</v>
      </c>
      <c r="D16" s="14">
        <v>35</v>
      </c>
      <c r="E16" s="14">
        <f>C16*D16</f>
        <v>700</v>
      </c>
      <c r="F16" s="201">
        <f>E16/$G$1</f>
        <v>122.59194395796848</v>
      </c>
    </row>
    <row r="17" spans="1:8" x14ac:dyDescent="0.2">
      <c r="A17" s="205" t="s">
        <v>392</v>
      </c>
      <c r="B17" s="14"/>
      <c r="C17" s="14"/>
      <c r="D17" s="14"/>
      <c r="E17" s="20">
        <f>SUM(E14:E16)</f>
        <v>2100</v>
      </c>
      <c r="F17" s="200">
        <f>SUM(F14:F16)</f>
        <v>367.77583187390542</v>
      </c>
    </row>
    <row r="18" spans="1:8" x14ac:dyDescent="0.2">
      <c r="A18" s="199"/>
      <c r="B18" s="14"/>
      <c r="C18" s="14"/>
      <c r="D18" s="14"/>
      <c r="E18" s="14"/>
      <c r="F18" s="200"/>
    </row>
    <row r="19" spans="1:8" x14ac:dyDescent="0.2">
      <c r="A19" s="205" t="s">
        <v>393</v>
      </c>
      <c r="B19" s="20"/>
      <c r="C19" s="20"/>
      <c r="D19" s="20">
        <f>SUM(D2:D18)</f>
        <v>305</v>
      </c>
      <c r="E19" s="208">
        <f>E12+E11+E17+E16</f>
        <v>7200</v>
      </c>
      <c r="F19" s="200">
        <f>F12+F11+F17+F16</f>
        <v>1260.9457092819612</v>
      </c>
    </row>
    <row r="20" spans="1:8" x14ac:dyDescent="0.2">
      <c r="A20" s="205"/>
      <c r="B20" s="20"/>
      <c r="C20" s="20"/>
      <c r="D20" s="20"/>
      <c r="E20" s="208"/>
      <c r="F20" s="200"/>
    </row>
    <row r="21" spans="1:8" x14ac:dyDescent="0.2">
      <c r="A21" s="205"/>
      <c r="B21" s="20"/>
      <c r="C21" s="20"/>
      <c r="D21" s="20"/>
      <c r="E21" s="208"/>
      <c r="F21" s="200"/>
    </row>
    <row r="22" spans="1:8" ht="25.5" x14ac:dyDescent="0.2">
      <c r="A22" s="202" t="s">
        <v>370</v>
      </c>
      <c r="B22" s="20" t="s">
        <v>394</v>
      </c>
      <c r="C22" s="606" t="s">
        <v>19</v>
      </c>
      <c r="D22" s="203" t="s">
        <v>372</v>
      </c>
      <c r="E22" s="203" t="s">
        <v>373</v>
      </c>
      <c r="F22" s="267" t="s">
        <v>25</v>
      </c>
    </row>
    <row r="23" spans="1:8" x14ac:dyDescent="0.2">
      <c r="A23" s="197" t="s">
        <v>395</v>
      </c>
      <c r="B23" s="14" t="s">
        <v>396</v>
      </c>
      <c r="C23" s="14">
        <v>45</v>
      </c>
      <c r="D23" s="14">
        <f>6*25</f>
        <v>150</v>
      </c>
      <c r="E23" s="14">
        <f>C23*D23</f>
        <v>6750</v>
      </c>
      <c r="F23" s="201">
        <f>E23/$G$1</f>
        <v>1182.1366024518388</v>
      </c>
      <c r="H23" s="14" t="s">
        <v>397</v>
      </c>
    </row>
    <row r="24" spans="1:8" x14ac:dyDescent="0.2">
      <c r="A24" s="197" t="s">
        <v>395</v>
      </c>
      <c r="B24" s="14" t="s">
        <v>398</v>
      </c>
      <c r="C24" s="14">
        <v>8</v>
      </c>
      <c r="D24" s="14">
        <v>200</v>
      </c>
      <c r="E24" s="14">
        <f>C24*D24</f>
        <v>1600</v>
      </c>
      <c r="F24" s="201">
        <f>E24/$G$1</f>
        <v>280.21015761821366</v>
      </c>
    </row>
    <row r="25" spans="1:8" x14ac:dyDescent="0.2">
      <c r="A25" s="197" t="s">
        <v>395</v>
      </c>
      <c r="B25" s="14" t="s">
        <v>399</v>
      </c>
      <c r="C25" s="14">
        <v>5</v>
      </c>
      <c r="D25" s="14">
        <v>80</v>
      </c>
      <c r="E25" s="14">
        <f>C25*D25</f>
        <v>400</v>
      </c>
      <c r="F25" s="201">
        <f>E25/$G$1</f>
        <v>70.052539404553414</v>
      </c>
    </row>
    <row r="26" spans="1:8" x14ac:dyDescent="0.2">
      <c r="A26" s="199" t="s">
        <v>400</v>
      </c>
      <c r="B26" s="14" t="s">
        <v>401</v>
      </c>
      <c r="C26" s="14">
        <v>10</v>
      </c>
      <c r="D26" s="14">
        <v>350</v>
      </c>
      <c r="E26" s="14">
        <f>C26*D26</f>
        <v>3500</v>
      </c>
      <c r="F26" s="201">
        <f>E26/$G$1</f>
        <v>612.95971978984244</v>
      </c>
    </row>
    <row r="27" spans="1:8" x14ac:dyDescent="0.2">
      <c r="A27" s="199" t="s">
        <v>400</v>
      </c>
      <c r="B27" s="14" t="s">
        <v>402</v>
      </c>
      <c r="C27" s="14">
        <v>60</v>
      </c>
      <c r="D27" s="14">
        <v>25</v>
      </c>
      <c r="E27" s="14">
        <f>C27*D27</f>
        <v>1500</v>
      </c>
      <c r="F27" s="201">
        <f>E27/$G$1</f>
        <v>262.69702276707528</v>
      </c>
    </row>
    <row r="28" spans="1:8" x14ac:dyDescent="0.2">
      <c r="A28" s="205" t="s">
        <v>403</v>
      </c>
      <c r="B28" s="20"/>
      <c r="C28" s="20"/>
      <c r="D28" s="20"/>
      <c r="E28" s="20">
        <f>SUM(E23:E27)</f>
        <v>13750</v>
      </c>
      <c r="F28" s="200">
        <f>SUM(F23:F27)</f>
        <v>2408.0560420315237</v>
      </c>
    </row>
    <row r="29" spans="1:8" x14ac:dyDescent="0.2">
      <c r="A29" s="14"/>
      <c r="B29" s="14"/>
      <c r="C29" s="14"/>
      <c r="D29" s="14"/>
      <c r="E29" s="14"/>
      <c r="F29" s="201"/>
    </row>
    <row r="30" spans="1:8" x14ac:dyDescent="0.2">
      <c r="A30" s="14"/>
      <c r="B30" s="20" t="s">
        <v>404</v>
      </c>
      <c r="C30" s="14"/>
      <c r="D30" s="14"/>
      <c r="E30" s="14"/>
      <c r="F30" s="201"/>
    </row>
    <row r="31" spans="1:8" x14ac:dyDescent="0.2">
      <c r="A31" s="14"/>
      <c r="B31" s="14" t="s">
        <v>405</v>
      </c>
      <c r="C31" s="14"/>
      <c r="D31" s="14">
        <v>1</v>
      </c>
      <c r="E31" s="14">
        <v>2100</v>
      </c>
      <c r="F31" s="201">
        <f>E31/$G$1</f>
        <v>367.77583187390542</v>
      </c>
    </row>
    <row r="32" spans="1:8" x14ac:dyDescent="0.2">
      <c r="A32" s="14"/>
      <c r="B32" s="14" t="s">
        <v>406</v>
      </c>
      <c r="C32" s="14">
        <v>1000</v>
      </c>
      <c r="D32" s="14">
        <v>2</v>
      </c>
      <c r="E32" s="14">
        <f>C32*D32</f>
        <v>2000</v>
      </c>
      <c r="F32" s="201">
        <f>E32/$G$1</f>
        <v>350.2626970227671</v>
      </c>
    </row>
    <row r="33" spans="1:6" x14ac:dyDescent="0.2">
      <c r="A33" s="14"/>
      <c r="B33" s="14" t="s">
        <v>407</v>
      </c>
      <c r="C33" s="14"/>
      <c r="D33" s="14"/>
      <c r="E33" s="14">
        <v>2115</v>
      </c>
      <c r="F33" s="201">
        <f>E33/$G$1</f>
        <v>370.40280210157619</v>
      </c>
    </row>
    <row r="34" spans="1:6" x14ac:dyDescent="0.2">
      <c r="A34" s="14"/>
      <c r="B34" s="14" t="s">
        <v>408</v>
      </c>
      <c r="C34" s="14"/>
      <c r="D34" s="14">
        <v>1</v>
      </c>
      <c r="E34" s="14">
        <v>3000</v>
      </c>
      <c r="F34" s="201">
        <f>E34/$G$1</f>
        <v>525.39404553415056</v>
      </c>
    </row>
    <row r="35" spans="1:6" x14ac:dyDescent="0.2">
      <c r="A35" s="14"/>
      <c r="B35" s="14"/>
      <c r="C35" s="14"/>
      <c r="D35" s="20"/>
      <c r="E35" s="14"/>
      <c r="F35" s="201"/>
    </row>
    <row r="36" spans="1:6" x14ac:dyDescent="0.2">
      <c r="A36" s="20" t="s">
        <v>409</v>
      </c>
      <c r="B36" s="20"/>
      <c r="C36" s="20"/>
      <c r="D36" s="14"/>
      <c r="E36" s="20">
        <f>SUM(E31:E34)</f>
        <v>9215</v>
      </c>
      <c r="F36" s="200">
        <f>SUM(F31:F34)</f>
        <v>1613.8353765323993</v>
      </c>
    </row>
    <row r="37" spans="1:6" x14ac:dyDescent="0.2">
      <c r="A37" s="14"/>
      <c r="B37" s="14"/>
      <c r="C37" s="14"/>
      <c r="D37" s="14"/>
      <c r="E37" s="14"/>
      <c r="F37" s="201"/>
    </row>
    <row r="38" spans="1:6" x14ac:dyDescent="0.2">
      <c r="A38" s="14"/>
      <c r="B38" s="14"/>
      <c r="C38" s="14"/>
      <c r="D38" s="14"/>
      <c r="E38" s="14"/>
      <c r="F38" s="201"/>
    </row>
    <row r="39" spans="1:6" x14ac:dyDescent="0.2">
      <c r="A39" s="20" t="s">
        <v>410</v>
      </c>
      <c r="B39" s="14"/>
      <c r="C39" s="14"/>
      <c r="D39" s="14"/>
      <c r="E39" s="14"/>
      <c r="F39" s="201"/>
    </row>
    <row r="40" spans="1:6" x14ac:dyDescent="0.2">
      <c r="A40" s="14"/>
      <c r="B40" s="14"/>
      <c r="C40" s="14"/>
      <c r="D40" s="14"/>
      <c r="E40" s="20">
        <f>(E19+E28+E36)</f>
        <v>30165</v>
      </c>
      <c r="F40" s="200">
        <f>(F19+F28)</f>
        <v>3669.0017513134849</v>
      </c>
    </row>
    <row r="41" spans="1:6" x14ac:dyDescent="0.2">
      <c r="A41" s="14"/>
      <c r="B41" s="14"/>
      <c r="C41" s="14"/>
      <c r="D41" s="14"/>
      <c r="E41" s="14"/>
      <c r="F41" s="201"/>
    </row>
    <row r="42" spans="1:6" x14ac:dyDescent="0.2">
      <c r="A42" s="20" t="s">
        <v>411</v>
      </c>
      <c r="B42" s="20"/>
      <c r="C42" s="14"/>
      <c r="D42" s="14"/>
      <c r="E42" s="604">
        <f>(F42)*$G$1</f>
        <v>15417</v>
      </c>
      <c r="F42" s="200">
        <v>2700</v>
      </c>
    </row>
    <row r="45" spans="1:6" x14ac:dyDescent="0.2">
      <c r="A45" s="20" t="s">
        <v>412</v>
      </c>
      <c r="E45" s="20">
        <f>(F45)*4.5</f>
        <v>28660.507880910678</v>
      </c>
      <c r="F45" s="200">
        <f>SUM(F40:F42)</f>
        <v>6369.0017513134844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C9" sqref="C9"/>
    </sheetView>
  </sheetViews>
  <sheetFormatPr defaultColWidth="9.140625" defaultRowHeight="15" x14ac:dyDescent="0.25"/>
  <cols>
    <col min="1" max="1" width="6" style="262" customWidth="1"/>
    <col min="2" max="2" width="27.42578125" style="251" customWidth="1"/>
    <col min="3" max="3" width="8.42578125" style="262" customWidth="1"/>
    <col min="4" max="4" width="11.140625" style="262" customWidth="1"/>
    <col min="5" max="5" width="12.140625" style="262" hidden="1" customWidth="1"/>
    <col min="6" max="6" width="24.42578125" style="251" hidden="1" customWidth="1"/>
    <col min="7" max="7" width="14.42578125" style="262" customWidth="1"/>
    <col min="8" max="8" width="19.42578125" style="262" customWidth="1"/>
    <col min="9" max="9" width="29.28515625" style="251" customWidth="1"/>
    <col min="10" max="10" width="42.5703125" style="251" customWidth="1"/>
    <col min="11" max="11" width="13" style="262" customWidth="1"/>
    <col min="12" max="12" width="21" style="262" customWidth="1"/>
    <col min="13" max="13" width="13.42578125" style="262" customWidth="1"/>
    <col min="14" max="14" width="22.5703125" style="251" customWidth="1"/>
    <col min="15" max="16384" width="9.140625" style="251"/>
  </cols>
  <sheetData>
    <row r="1" spans="1:18" ht="15.75" x14ac:dyDescent="0.25">
      <c r="A1" s="265" t="s">
        <v>413</v>
      </c>
      <c r="B1" s="459"/>
      <c r="C1" s="460"/>
      <c r="D1" s="460"/>
      <c r="E1" s="460"/>
      <c r="F1" s="459"/>
      <c r="G1" s="460"/>
      <c r="H1" s="460"/>
      <c r="I1" s="459"/>
      <c r="J1" s="459"/>
      <c r="K1" s="460"/>
      <c r="L1" s="250"/>
      <c r="M1" s="460"/>
      <c r="N1" s="459"/>
      <c r="O1" s="459"/>
      <c r="P1" s="459"/>
      <c r="Q1" s="459"/>
      <c r="R1" s="459"/>
    </row>
    <row r="2" spans="1:18" ht="20.25" x14ac:dyDescent="0.25">
      <c r="A2" s="461"/>
      <c r="B2" s="252"/>
      <c r="C2" s="460"/>
      <c r="D2" s="460"/>
      <c r="E2" s="460"/>
      <c r="F2" s="459"/>
      <c r="G2" s="460"/>
      <c r="H2" s="460"/>
      <c r="I2" s="459"/>
      <c r="J2" s="459"/>
      <c r="K2" s="460"/>
      <c r="L2" s="250"/>
      <c r="M2" s="460"/>
      <c r="N2" s="459"/>
      <c r="O2" s="459"/>
      <c r="P2" s="459"/>
      <c r="Q2" s="459"/>
      <c r="R2" s="459"/>
    </row>
    <row r="3" spans="1:18" ht="16.5" customHeight="1" x14ac:dyDescent="0.25">
      <c r="A3" s="644" t="s">
        <v>414</v>
      </c>
      <c r="B3" s="644"/>
      <c r="C3" s="253">
        <f>C9+C22+C16</f>
        <v>426</v>
      </c>
      <c r="D3" s="462" t="s">
        <v>415</v>
      </c>
      <c r="E3" s="460"/>
      <c r="F3" s="459"/>
      <c r="G3" s="460"/>
      <c r="H3" s="460"/>
      <c r="I3" s="459"/>
      <c r="J3" s="459"/>
      <c r="K3" s="460"/>
      <c r="L3" s="250"/>
      <c r="M3" s="460"/>
      <c r="N3" s="459"/>
      <c r="O3" s="459"/>
      <c r="P3" s="459"/>
      <c r="Q3" s="459"/>
      <c r="R3" s="459"/>
    </row>
    <row r="4" spans="1:18" x14ac:dyDescent="0.25">
      <c r="A4" s="463"/>
      <c r="B4" s="464"/>
      <c r="C4" s="254"/>
      <c r="D4" s="464"/>
      <c r="E4" s="464"/>
      <c r="F4" s="464"/>
      <c r="G4" s="464"/>
      <c r="H4" s="464"/>
      <c r="I4" s="463"/>
      <c r="J4" s="463"/>
      <c r="K4" s="465"/>
      <c r="L4" s="255"/>
      <c r="M4" s="465"/>
      <c r="N4" s="459"/>
      <c r="O4" s="459"/>
      <c r="P4" s="459"/>
      <c r="Q4" s="459"/>
      <c r="R4" s="459"/>
    </row>
    <row r="5" spans="1:18" x14ac:dyDescent="0.25">
      <c r="A5" s="645" t="s">
        <v>416</v>
      </c>
      <c r="B5" s="646"/>
      <c r="C5" s="646"/>
      <c r="D5" s="646"/>
      <c r="E5" s="646"/>
      <c r="F5" s="646"/>
      <c r="G5" s="646"/>
      <c r="H5" s="647"/>
      <c r="I5" s="459"/>
      <c r="J5" s="459"/>
      <c r="K5" s="460"/>
      <c r="L5" s="460"/>
      <c r="M5" s="460"/>
      <c r="N5" s="459"/>
      <c r="O5" s="459"/>
      <c r="P5" s="459"/>
      <c r="Q5" s="459"/>
      <c r="R5" s="459"/>
    </row>
    <row r="6" spans="1:18" x14ac:dyDescent="0.25">
      <c r="A6" s="466"/>
      <c r="B6" s="320"/>
      <c r="C6" s="466"/>
      <c r="D6" s="466"/>
      <c r="E6" s="466"/>
      <c r="F6" s="320"/>
      <c r="G6" s="466"/>
      <c r="H6" s="466"/>
      <c r="I6" s="459"/>
      <c r="J6" s="459"/>
      <c r="K6" s="460"/>
      <c r="L6" s="460"/>
      <c r="M6" s="460"/>
      <c r="N6" s="459"/>
      <c r="O6" s="459"/>
      <c r="P6" s="459"/>
      <c r="Q6" s="459"/>
      <c r="R6" s="459"/>
    </row>
    <row r="7" spans="1:18" ht="31.5" x14ac:dyDescent="0.25">
      <c r="A7" s="467" t="s">
        <v>417</v>
      </c>
      <c r="B7" s="468" t="s">
        <v>418</v>
      </c>
      <c r="C7" s="468" t="s">
        <v>419</v>
      </c>
      <c r="D7" s="469" t="s">
        <v>420</v>
      </c>
      <c r="E7" s="470" t="s">
        <v>421</v>
      </c>
      <c r="F7" s="470" t="s">
        <v>422</v>
      </c>
      <c r="G7" s="468" t="s">
        <v>423</v>
      </c>
      <c r="H7" s="257" t="s">
        <v>424</v>
      </c>
      <c r="I7" s="502" t="s">
        <v>425</v>
      </c>
      <c r="J7" s="459"/>
      <c r="K7" s="460"/>
      <c r="L7" s="460"/>
      <c r="M7" s="460"/>
      <c r="N7" s="459"/>
      <c r="O7" s="459"/>
      <c r="P7" s="459"/>
      <c r="Q7" s="459"/>
      <c r="R7" s="459"/>
    </row>
    <row r="8" spans="1:18" ht="28.5" x14ac:dyDescent="0.25">
      <c r="A8" s="471">
        <v>1</v>
      </c>
      <c r="B8" s="266" t="s">
        <v>426</v>
      </c>
      <c r="C8" s="471">
        <f>30*4</f>
        <v>120</v>
      </c>
      <c r="D8" s="291" t="s">
        <v>427</v>
      </c>
      <c r="E8" s="471"/>
      <c r="F8" s="266"/>
      <c r="G8" s="619" t="s">
        <v>428</v>
      </c>
      <c r="H8" s="623" t="s">
        <v>429</v>
      </c>
      <c r="I8" s="502" t="s">
        <v>430</v>
      </c>
      <c r="J8" s="459"/>
      <c r="K8" s="460"/>
      <c r="L8" s="460"/>
      <c r="M8" s="460"/>
      <c r="N8" s="459"/>
      <c r="O8" s="459"/>
      <c r="P8" s="459"/>
      <c r="Q8" s="459"/>
      <c r="R8" s="459"/>
    </row>
    <row r="9" spans="1:18" x14ac:dyDescent="0.25">
      <c r="A9" s="466"/>
      <c r="B9" s="256" t="s">
        <v>393</v>
      </c>
      <c r="C9" s="259">
        <f>SUM(C8:C8)</f>
        <v>120</v>
      </c>
      <c r="D9" s="466"/>
      <c r="E9" s="466"/>
      <c r="F9" s="320"/>
      <c r="G9" s="466"/>
      <c r="H9" s="466"/>
      <c r="I9" s="502"/>
      <c r="J9" s="459"/>
      <c r="K9" s="460"/>
      <c r="L9" s="460"/>
      <c r="M9" s="460"/>
      <c r="N9" s="459"/>
      <c r="O9" s="459"/>
      <c r="P9" s="459"/>
      <c r="Q9" s="459"/>
      <c r="R9" s="459"/>
    </row>
    <row r="10" spans="1:18" x14ac:dyDescent="0.25">
      <c r="A10" s="460"/>
      <c r="B10" s="459"/>
      <c r="C10" s="460"/>
      <c r="D10" s="460"/>
      <c r="E10" s="460"/>
      <c r="F10" s="459"/>
      <c r="G10" s="460"/>
      <c r="H10" s="460"/>
      <c r="I10" s="459"/>
      <c r="J10" s="459"/>
      <c r="K10" s="460"/>
      <c r="L10" s="460"/>
      <c r="M10" s="460"/>
      <c r="N10" s="459"/>
      <c r="O10" s="459"/>
      <c r="P10" s="459"/>
      <c r="Q10" s="459"/>
      <c r="R10" s="459"/>
    </row>
    <row r="11" spans="1:18" x14ac:dyDescent="0.25">
      <c r="A11" s="648" t="str">
        <f>'Budget Total'!A4</f>
        <v>Microflush Toilets for Schools (Solution 3)</v>
      </c>
      <c r="B11" s="648"/>
      <c r="C11" s="648"/>
      <c r="D11" s="648"/>
      <c r="E11" s="648"/>
      <c r="F11" s="648"/>
      <c r="G11" s="648"/>
      <c r="H11" s="648"/>
      <c r="I11" s="459"/>
      <c r="J11" s="459"/>
      <c r="K11" s="460"/>
      <c r="L11" s="460"/>
      <c r="M11" s="460"/>
      <c r="N11" s="459"/>
      <c r="O11" s="459"/>
      <c r="P11" s="459"/>
      <c r="Q11" s="459"/>
      <c r="R11" s="459"/>
    </row>
    <row r="12" spans="1:18" ht="15.75" thickBot="1" x14ac:dyDescent="0.3">
      <c r="A12" s="460"/>
      <c r="B12" s="459"/>
      <c r="C12" s="460"/>
      <c r="D12" s="460"/>
      <c r="E12" s="460"/>
      <c r="F12" s="459"/>
      <c r="G12" s="460"/>
      <c r="H12" s="460"/>
      <c r="I12" s="459"/>
      <c r="J12" s="459"/>
      <c r="K12" s="460"/>
      <c r="L12" s="460"/>
      <c r="M12" s="460"/>
      <c r="N12" s="459"/>
      <c r="O12" s="459"/>
      <c r="P12" s="459"/>
      <c r="Q12" s="459"/>
      <c r="R12" s="459"/>
    </row>
    <row r="13" spans="1:18" ht="30" customHeight="1" thickBot="1" x14ac:dyDescent="0.3">
      <c r="A13" s="472"/>
      <c r="B13" s="473" t="s">
        <v>431</v>
      </c>
      <c r="C13" s="474" t="s">
        <v>419</v>
      </c>
      <c r="D13" s="469" t="s">
        <v>420</v>
      </c>
      <c r="E13" s="470" t="s">
        <v>421</v>
      </c>
      <c r="F13" s="470" t="s">
        <v>422</v>
      </c>
      <c r="G13" s="468" t="s">
        <v>423</v>
      </c>
      <c r="H13" s="257" t="s">
        <v>424</v>
      </c>
      <c r="I13" s="502" t="s">
        <v>425</v>
      </c>
      <c r="J13" s="459"/>
      <c r="K13" s="460"/>
      <c r="L13" s="460"/>
      <c r="M13" s="459"/>
      <c r="N13" s="459"/>
      <c r="O13" s="459"/>
      <c r="P13" s="459"/>
      <c r="Q13" s="459"/>
      <c r="R13" s="459"/>
    </row>
    <row r="14" spans="1:18" ht="29.25" thickBot="1" x14ac:dyDescent="0.3">
      <c r="A14" s="475">
        <v>11</v>
      </c>
      <c r="B14" s="266" t="s">
        <v>426</v>
      </c>
      <c r="C14" s="471">
        <v>150</v>
      </c>
      <c r="D14" s="291" t="s">
        <v>427</v>
      </c>
      <c r="E14" s="471"/>
      <c r="F14" s="266"/>
      <c r="G14" s="619" t="s">
        <v>428</v>
      </c>
      <c r="H14" s="476"/>
      <c r="I14" s="459"/>
      <c r="J14" s="459"/>
      <c r="K14" s="460"/>
      <c r="L14" s="460"/>
      <c r="M14" s="459"/>
      <c r="N14" s="459"/>
      <c r="O14" s="459"/>
      <c r="P14" s="459"/>
      <c r="Q14" s="459"/>
      <c r="R14" s="459"/>
    </row>
    <row r="15" spans="1:18" ht="29.25" thickBot="1" x14ac:dyDescent="0.3">
      <c r="A15" s="475">
        <v>11</v>
      </c>
      <c r="B15" s="624" t="s">
        <v>432</v>
      </c>
      <c r="C15" s="471">
        <v>300</v>
      </c>
      <c r="D15" s="291" t="s">
        <v>427</v>
      </c>
      <c r="E15" s="471"/>
      <c r="F15" s="266"/>
      <c r="G15" s="619" t="s">
        <v>428</v>
      </c>
      <c r="H15" s="476"/>
      <c r="I15" s="459"/>
      <c r="J15" s="459"/>
      <c r="K15" s="460"/>
      <c r="L15" s="460"/>
      <c r="M15" s="459"/>
      <c r="N15" s="459"/>
      <c r="O15" s="459"/>
      <c r="P15" s="459"/>
      <c r="Q15" s="459"/>
      <c r="R15" s="459"/>
    </row>
    <row r="16" spans="1:18" ht="15.75" thickBot="1" x14ac:dyDescent="0.3">
      <c r="A16" s="460"/>
      <c r="B16" s="260" t="s">
        <v>393</v>
      </c>
      <c r="C16" s="261">
        <f>SUM(C15)</f>
        <v>300</v>
      </c>
      <c r="D16" s="477" t="s">
        <v>433</v>
      </c>
      <c r="E16" s="460"/>
      <c r="F16" s="459"/>
      <c r="G16" s="460"/>
      <c r="H16" s="460"/>
      <c r="I16" s="459"/>
      <c r="J16" s="459"/>
      <c r="K16" s="460"/>
      <c r="L16" s="460"/>
      <c r="M16" s="460"/>
      <c r="N16" s="459"/>
      <c r="O16" s="459"/>
      <c r="P16" s="459"/>
      <c r="Q16" s="459"/>
      <c r="R16" s="459"/>
    </row>
    <row r="17" spans="1:18" x14ac:dyDescent="0.25">
      <c r="A17" s="460"/>
      <c r="B17" s="459"/>
      <c r="C17" s="460"/>
      <c r="D17" s="460"/>
      <c r="E17" s="460"/>
      <c r="F17" s="459"/>
      <c r="G17" s="460"/>
      <c r="H17" s="460"/>
      <c r="I17" s="459"/>
      <c r="J17" s="459"/>
      <c r="K17" s="460"/>
      <c r="L17" s="460"/>
      <c r="M17" s="460"/>
      <c r="N17" s="459"/>
      <c r="O17" s="459"/>
      <c r="P17" s="459"/>
      <c r="Q17" s="459"/>
      <c r="R17" s="459"/>
    </row>
    <row r="18" spans="1:18" x14ac:dyDescent="0.25">
      <c r="A18" s="648" t="s">
        <v>434</v>
      </c>
      <c r="B18" s="648"/>
      <c r="C18" s="648"/>
      <c r="D18" s="648"/>
      <c r="E18" s="648"/>
      <c r="F18" s="648"/>
      <c r="G18" s="648"/>
      <c r="H18" s="648"/>
      <c r="I18" s="459"/>
      <c r="J18" s="459"/>
      <c r="K18" s="460"/>
      <c r="L18" s="460"/>
      <c r="M18" s="460"/>
      <c r="N18" s="459"/>
      <c r="O18" s="459"/>
      <c r="P18" s="459"/>
      <c r="Q18" s="459"/>
      <c r="R18" s="459"/>
    </row>
    <row r="19" spans="1:18" ht="15.75" thickBot="1" x14ac:dyDescent="0.3">
      <c r="A19" s="460"/>
      <c r="B19" s="459"/>
      <c r="C19" s="460"/>
      <c r="D19" s="460"/>
      <c r="E19" s="460"/>
      <c r="F19" s="459"/>
      <c r="G19" s="460"/>
      <c r="H19" s="460"/>
      <c r="I19" s="459"/>
      <c r="J19" s="459"/>
      <c r="K19" s="460"/>
      <c r="L19" s="460"/>
      <c r="M19" s="460"/>
      <c r="N19" s="459"/>
      <c r="O19" s="459"/>
      <c r="P19" s="459"/>
      <c r="Q19" s="459"/>
      <c r="R19" s="459"/>
    </row>
    <row r="20" spans="1:18" ht="32.25" thickBot="1" x14ac:dyDescent="0.3">
      <c r="A20" s="472"/>
      <c r="B20" s="473" t="s">
        <v>435</v>
      </c>
      <c r="C20" s="474" t="s">
        <v>419</v>
      </c>
      <c r="D20" s="469" t="s">
        <v>420</v>
      </c>
      <c r="E20" s="470" t="s">
        <v>421</v>
      </c>
      <c r="F20" s="470" t="s">
        <v>422</v>
      </c>
      <c r="G20" s="468" t="s">
        <v>423</v>
      </c>
      <c r="H20" s="257" t="s">
        <v>424</v>
      </c>
      <c r="I20" s="502" t="s">
        <v>425</v>
      </c>
      <c r="J20" s="459"/>
      <c r="K20" s="460"/>
      <c r="L20" s="460"/>
      <c r="M20" s="460"/>
      <c r="N20" s="459"/>
      <c r="O20" s="459"/>
      <c r="P20" s="459"/>
      <c r="Q20" s="459"/>
      <c r="R20" s="459"/>
    </row>
    <row r="21" spans="1:18" ht="28.5" x14ac:dyDescent="0.25">
      <c r="A21" s="466">
        <v>3</v>
      </c>
      <c r="B21" s="624" t="s">
        <v>436</v>
      </c>
      <c r="C21" s="466">
        <v>6</v>
      </c>
      <c r="D21" s="291" t="s">
        <v>427</v>
      </c>
      <c r="E21" s="471"/>
      <c r="F21" s="266"/>
      <c r="G21" s="619" t="s">
        <v>428</v>
      </c>
      <c r="H21" s="258"/>
      <c r="I21" s="459"/>
      <c r="J21" s="459"/>
      <c r="K21" s="460"/>
      <c r="L21" s="460"/>
      <c r="M21" s="460"/>
      <c r="N21" s="459"/>
      <c r="O21" s="459"/>
      <c r="P21" s="459"/>
      <c r="Q21" s="459"/>
      <c r="R21" s="459"/>
    </row>
    <row r="22" spans="1:18" x14ac:dyDescent="0.25">
      <c r="A22" s="460"/>
      <c r="B22" s="260" t="s">
        <v>393</v>
      </c>
      <c r="C22" s="261">
        <f>SUM(C21:C21)</f>
        <v>6</v>
      </c>
      <c r="D22" s="460"/>
      <c r="E22" s="460"/>
      <c r="F22" s="459"/>
      <c r="G22" s="460"/>
      <c r="H22" s="460"/>
      <c r="I22" s="459"/>
      <c r="J22" s="459"/>
      <c r="K22" s="460"/>
      <c r="L22" s="460"/>
      <c r="M22" s="460"/>
      <c r="N22" s="459"/>
      <c r="O22" s="459"/>
      <c r="P22" s="459"/>
      <c r="Q22" s="459"/>
      <c r="R22" s="459"/>
    </row>
    <row r="23" spans="1:18" x14ac:dyDescent="0.25">
      <c r="A23" s="460"/>
      <c r="B23" s="459"/>
      <c r="C23" s="460"/>
      <c r="D23" s="460"/>
      <c r="E23" s="460"/>
      <c r="F23" s="459"/>
      <c r="G23" s="460"/>
      <c r="H23" s="460"/>
      <c r="I23" s="459"/>
      <c r="J23" s="459"/>
      <c r="K23" s="460"/>
      <c r="L23" s="460"/>
      <c r="M23" s="460"/>
      <c r="N23" s="459"/>
      <c r="O23" s="459"/>
      <c r="P23" s="459"/>
      <c r="Q23" s="459"/>
      <c r="R23" s="459"/>
    </row>
    <row r="24" spans="1:18" x14ac:dyDescent="0.25">
      <c r="A24" s="460"/>
      <c r="B24" s="459" t="s">
        <v>437</v>
      </c>
      <c r="C24" s="460">
        <f>C9+C22</f>
        <v>126</v>
      </c>
      <c r="D24" s="460"/>
      <c r="E24" s="460"/>
      <c r="F24" s="459"/>
      <c r="G24" s="460"/>
      <c r="H24" s="460"/>
      <c r="I24" s="459"/>
      <c r="J24" s="459"/>
      <c r="K24" s="460"/>
      <c r="L24" s="460"/>
      <c r="M24" s="460"/>
      <c r="N24" s="459"/>
      <c r="O24" s="459"/>
      <c r="P24" s="459"/>
      <c r="Q24" s="459"/>
      <c r="R24" s="459"/>
    </row>
    <row r="25" spans="1:18" x14ac:dyDescent="0.25">
      <c r="A25" s="648" t="s">
        <v>438</v>
      </c>
      <c r="B25" s="648"/>
      <c r="C25" s="648"/>
      <c r="D25" s="648"/>
      <c r="E25" s="648"/>
      <c r="F25" s="648"/>
      <c r="G25" s="648"/>
      <c r="H25" s="648"/>
      <c r="I25" s="459"/>
      <c r="J25" s="459"/>
      <c r="K25" s="460"/>
      <c r="L25" s="460"/>
      <c r="M25" s="460"/>
      <c r="N25" s="459"/>
      <c r="O25" s="459"/>
      <c r="P25" s="459"/>
      <c r="Q25" s="459"/>
      <c r="R25" s="459"/>
    </row>
    <row r="26" spans="1:18" ht="15.75" thickBot="1" x14ac:dyDescent="0.3">
      <c r="A26" s="460"/>
      <c r="B26" s="459"/>
      <c r="C26" s="460"/>
      <c r="D26" s="460"/>
      <c r="E26" s="460"/>
      <c r="F26" s="459"/>
      <c r="G26" s="460"/>
      <c r="H26" s="460"/>
      <c r="I26" s="459"/>
      <c r="J26" s="459"/>
      <c r="K26" s="460"/>
      <c r="L26" s="460"/>
      <c r="M26" s="460"/>
      <c r="N26" s="459"/>
      <c r="O26" s="459"/>
      <c r="P26" s="459"/>
      <c r="Q26" s="459"/>
      <c r="R26" s="459"/>
    </row>
    <row r="27" spans="1:18" ht="32.25" thickBot="1" x14ac:dyDescent="0.3">
      <c r="A27" s="472"/>
      <c r="B27" s="473" t="s">
        <v>439</v>
      </c>
      <c r="C27" s="474" t="s">
        <v>419</v>
      </c>
      <c r="D27" s="469" t="s">
        <v>420</v>
      </c>
      <c r="E27" s="470" t="s">
        <v>421</v>
      </c>
      <c r="F27" s="470" t="s">
        <v>422</v>
      </c>
      <c r="G27" s="468" t="s">
        <v>423</v>
      </c>
      <c r="H27" s="257" t="s">
        <v>424</v>
      </c>
      <c r="I27" s="502" t="s">
        <v>425</v>
      </c>
      <c r="J27" s="459"/>
      <c r="K27" s="460"/>
      <c r="L27" s="460"/>
      <c r="M27" s="460"/>
      <c r="N27" s="459"/>
      <c r="O27" s="459"/>
      <c r="P27" s="459"/>
      <c r="Q27" s="459"/>
      <c r="R27" s="459"/>
    </row>
    <row r="28" spans="1:18" ht="28.5" x14ac:dyDescent="0.25">
      <c r="A28" s="466">
        <v>1</v>
      </c>
      <c r="B28" s="266" t="s">
        <v>426</v>
      </c>
      <c r="C28" s="466">
        <v>90</v>
      </c>
      <c r="D28" s="291" t="s">
        <v>427</v>
      </c>
      <c r="E28" s="471"/>
      <c r="F28" s="266"/>
      <c r="G28" s="619" t="s">
        <v>428</v>
      </c>
      <c r="H28" s="589" t="s">
        <v>440</v>
      </c>
      <c r="I28" s="459"/>
      <c r="J28" s="459"/>
      <c r="K28" s="460"/>
      <c r="L28" s="460"/>
      <c r="M28" s="460"/>
      <c r="N28" s="459"/>
      <c r="O28" s="459"/>
      <c r="P28" s="459"/>
      <c r="Q28" s="459"/>
      <c r="R28" s="459"/>
    </row>
    <row r="29" spans="1:18" x14ac:dyDescent="0.25">
      <c r="A29" s="460"/>
      <c r="B29" s="260" t="s">
        <v>393</v>
      </c>
      <c r="C29" s="261">
        <f>SUM(C28:C28)</f>
        <v>90</v>
      </c>
      <c r="D29" s="588" t="s">
        <v>441</v>
      </c>
      <c r="E29" s="460"/>
      <c r="F29" s="459"/>
      <c r="G29" s="460"/>
      <c r="H29" s="460"/>
      <c r="I29" s="459"/>
      <c r="J29" s="459"/>
      <c r="K29" s="460"/>
      <c r="L29" s="460"/>
      <c r="M29" s="460"/>
      <c r="N29" s="459"/>
      <c r="O29" s="459"/>
      <c r="P29" s="459"/>
      <c r="Q29" s="459"/>
      <c r="R29" s="459"/>
    </row>
    <row r="30" spans="1:18" x14ac:dyDescent="0.25">
      <c r="A30" s="460"/>
      <c r="B30" s="459"/>
      <c r="C30" s="460"/>
      <c r="D30" s="460"/>
      <c r="E30" s="460"/>
      <c r="F30" s="459"/>
      <c r="G30" s="460"/>
      <c r="H30" s="460"/>
      <c r="I30" s="459"/>
      <c r="J30" s="459"/>
      <c r="K30" s="460"/>
      <c r="L30" s="460"/>
      <c r="M30" s="460"/>
      <c r="N30" s="459"/>
      <c r="O30" s="459"/>
      <c r="P30" s="459"/>
      <c r="Q30" s="459"/>
      <c r="R30" s="459"/>
    </row>
    <row r="31" spans="1:18" x14ac:dyDescent="0.25">
      <c r="A31" s="460"/>
      <c r="B31" s="459"/>
      <c r="C31" s="460"/>
      <c r="D31" s="460"/>
      <c r="E31" s="460"/>
      <c r="F31" s="459"/>
      <c r="G31" s="460"/>
      <c r="H31" s="460"/>
      <c r="I31" s="459"/>
      <c r="J31" s="459"/>
      <c r="K31" s="460"/>
      <c r="L31" s="460"/>
      <c r="M31" s="460"/>
      <c r="N31" s="459"/>
      <c r="O31" s="459"/>
      <c r="P31" s="459"/>
      <c r="Q31" s="459"/>
      <c r="R31" s="459"/>
    </row>
    <row r="32" spans="1:18" x14ac:dyDescent="0.25">
      <c r="A32" s="460"/>
      <c r="B32" s="459"/>
      <c r="C32" s="460"/>
      <c r="D32" s="460"/>
      <c r="E32" s="460"/>
      <c r="F32" s="459"/>
      <c r="G32" s="460"/>
      <c r="H32" s="460"/>
      <c r="I32" s="459"/>
      <c r="J32" s="459"/>
      <c r="K32" s="460"/>
      <c r="L32" s="460"/>
      <c r="M32" s="460"/>
      <c r="N32" s="459"/>
      <c r="O32" s="459"/>
      <c r="P32" s="459"/>
      <c r="Q32" s="459"/>
      <c r="R32" s="459"/>
    </row>
    <row r="33" spans="1:18" x14ac:dyDescent="0.25">
      <c r="A33" s="460"/>
      <c r="B33" s="459"/>
      <c r="C33" s="460"/>
      <c r="D33" s="460"/>
      <c r="E33" s="460"/>
      <c r="F33" s="459"/>
      <c r="G33" s="460"/>
      <c r="H33" s="460"/>
      <c r="I33" s="459"/>
      <c r="J33" s="459"/>
      <c r="K33" s="460"/>
      <c r="L33" s="460"/>
      <c r="M33" s="460"/>
      <c r="N33" s="459"/>
      <c r="O33" s="459"/>
      <c r="P33" s="459"/>
      <c r="Q33" s="459"/>
      <c r="R33" s="459"/>
    </row>
    <row r="34" spans="1:18" x14ac:dyDescent="0.25">
      <c r="A34" s="460"/>
      <c r="B34" s="459"/>
      <c r="C34" s="460"/>
      <c r="D34" s="460"/>
      <c r="E34" s="460"/>
      <c r="F34" s="459"/>
      <c r="G34" s="460"/>
      <c r="H34" s="460"/>
      <c r="I34" s="459"/>
      <c r="J34" s="459"/>
      <c r="K34" s="460"/>
      <c r="L34" s="460"/>
      <c r="M34" s="460"/>
      <c r="N34" s="459"/>
      <c r="O34" s="459"/>
      <c r="P34" s="459"/>
      <c r="Q34" s="459"/>
      <c r="R34" s="459"/>
    </row>
    <row r="35" spans="1:18" x14ac:dyDescent="0.25">
      <c r="A35" s="460"/>
      <c r="B35" s="459"/>
      <c r="C35" s="460"/>
      <c r="D35" s="460"/>
      <c r="E35" s="460"/>
      <c r="F35" s="459"/>
      <c r="G35" s="460"/>
      <c r="H35" s="460"/>
      <c r="I35" s="459"/>
      <c r="J35" s="459"/>
      <c r="K35" s="460"/>
      <c r="L35" s="460"/>
      <c r="M35" s="460"/>
      <c r="N35" s="459"/>
      <c r="O35" s="459"/>
      <c r="P35" s="459"/>
      <c r="Q35" s="459"/>
      <c r="R35" s="459"/>
    </row>
    <row r="36" spans="1:18" x14ac:dyDescent="0.25">
      <c r="A36" s="460"/>
      <c r="B36" s="459"/>
      <c r="C36" s="460"/>
      <c r="D36" s="460"/>
      <c r="E36" s="460"/>
      <c r="F36" s="459"/>
      <c r="G36" s="460"/>
      <c r="H36" s="460"/>
      <c r="I36" s="459"/>
      <c r="J36" s="459"/>
      <c r="K36" s="460"/>
      <c r="L36" s="460"/>
      <c r="M36" s="460"/>
      <c r="N36" s="459"/>
      <c r="O36" s="459"/>
      <c r="P36" s="459"/>
      <c r="Q36" s="459"/>
      <c r="R36" s="459"/>
    </row>
    <row r="37" spans="1:18" x14ac:dyDescent="0.25">
      <c r="A37" s="460"/>
      <c r="B37" s="459"/>
      <c r="C37" s="460"/>
      <c r="D37" s="460"/>
      <c r="E37" s="460"/>
      <c r="F37" s="459"/>
      <c r="G37" s="460"/>
      <c r="H37" s="460"/>
      <c r="I37" s="459"/>
      <c r="J37" s="459"/>
      <c r="K37" s="460"/>
      <c r="L37" s="460"/>
      <c r="M37" s="460"/>
      <c r="N37" s="459"/>
      <c r="O37" s="459"/>
      <c r="P37" s="459"/>
      <c r="Q37" s="459"/>
      <c r="R37" s="459"/>
    </row>
    <row r="38" spans="1:18" x14ac:dyDescent="0.25">
      <c r="A38" s="460"/>
      <c r="B38" s="459"/>
      <c r="C38" s="460"/>
      <c r="D38" s="460"/>
      <c r="E38" s="460"/>
      <c r="F38" s="459"/>
      <c r="G38" s="460"/>
      <c r="H38" s="460"/>
      <c r="I38" s="459"/>
      <c r="J38" s="459"/>
      <c r="K38" s="460"/>
      <c r="L38" s="460"/>
      <c r="M38" s="460"/>
      <c r="N38" s="459"/>
      <c r="O38" s="459"/>
      <c r="P38" s="459"/>
      <c r="Q38" s="459"/>
      <c r="R38" s="459"/>
    </row>
    <row r="39" spans="1:18" x14ac:dyDescent="0.25">
      <c r="A39" s="460"/>
      <c r="B39" s="459"/>
      <c r="C39" s="460"/>
      <c r="D39" s="460"/>
      <c r="E39" s="460"/>
      <c r="F39" s="459"/>
      <c r="G39" s="460"/>
      <c r="H39" s="460"/>
      <c r="I39" s="459"/>
      <c r="J39" s="459"/>
      <c r="K39" s="460"/>
      <c r="L39" s="460"/>
      <c r="M39" s="460"/>
      <c r="N39" s="459"/>
      <c r="O39" s="459"/>
      <c r="P39" s="459"/>
      <c r="Q39" s="459"/>
      <c r="R39" s="459"/>
    </row>
    <row r="40" spans="1:18" x14ac:dyDescent="0.25">
      <c r="A40" s="460"/>
      <c r="B40" s="459"/>
      <c r="C40" s="460"/>
      <c r="D40" s="460"/>
      <c r="E40" s="460"/>
      <c r="F40" s="459"/>
      <c r="G40" s="460"/>
      <c r="H40" s="460"/>
      <c r="I40" s="459"/>
      <c r="J40" s="459"/>
      <c r="K40" s="460"/>
      <c r="L40" s="460"/>
      <c r="M40" s="460"/>
      <c r="N40" s="459"/>
      <c r="O40" s="459"/>
      <c r="P40" s="459"/>
      <c r="Q40" s="459"/>
      <c r="R40" s="459"/>
    </row>
    <row r="41" spans="1:18" x14ac:dyDescent="0.25">
      <c r="A41" s="460"/>
      <c r="B41" s="459"/>
      <c r="C41" s="460"/>
      <c r="D41" s="460"/>
      <c r="E41" s="460"/>
      <c r="F41" s="459"/>
      <c r="G41" s="460"/>
      <c r="H41" s="460"/>
      <c r="I41" s="459"/>
      <c r="J41" s="459"/>
      <c r="K41" s="460"/>
      <c r="L41" s="460"/>
      <c r="M41" s="460"/>
      <c r="N41" s="459"/>
      <c r="O41" s="459"/>
      <c r="P41" s="459"/>
      <c r="Q41" s="459"/>
      <c r="R41" s="459"/>
    </row>
    <row r="42" spans="1:18" x14ac:dyDescent="0.25">
      <c r="A42" s="460"/>
      <c r="B42" s="459"/>
      <c r="C42" s="460"/>
      <c r="D42" s="460"/>
      <c r="E42" s="460"/>
      <c r="F42" s="459"/>
      <c r="G42" s="460"/>
      <c r="H42" s="460"/>
      <c r="I42" s="459"/>
      <c r="J42" s="459"/>
      <c r="K42" s="460"/>
      <c r="L42" s="460"/>
      <c r="M42" s="460"/>
      <c r="N42" s="459"/>
      <c r="O42" s="459"/>
      <c r="P42" s="459"/>
      <c r="Q42" s="459"/>
      <c r="R42" s="459"/>
    </row>
    <row r="43" spans="1:18" x14ac:dyDescent="0.25">
      <c r="A43" s="460"/>
      <c r="B43" s="459"/>
      <c r="C43" s="460"/>
      <c r="D43" s="460"/>
      <c r="E43" s="460"/>
      <c r="F43" s="459"/>
      <c r="G43" s="460"/>
      <c r="H43" s="460"/>
      <c r="I43" s="459"/>
      <c r="J43" s="459"/>
      <c r="K43" s="460"/>
      <c r="L43" s="460"/>
      <c r="M43" s="460"/>
      <c r="N43" s="459"/>
      <c r="O43" s="459"/>
      <c r="P43" s="459"/>
      <c r="Q43" s="459"/>
      <c r="R43" s="459"/>
    </row>
    <row r="44" spans="1:18" x14ac:dyDescent="0.25">
      <c r="A44" s="460"/>
      <c r="B44" s="459"/>
      <c r="C44" s="460"/>
      <c r="D44" s="460"/>
      <c r="E44" s="460"/>
      <c r="F44" s="459"/>
      <c r="G44" s="460"/>
      <c r="H44" s="460"/>
      <c r="I44" s="459"/>
      <c r="J44" s="459"/>
      <c r="K44" s="460"/>
      <c r="L44" s="460"/>
      <c r="M44" s="460"/>
      <c r="N44" s="459"/>
      <c r="O44" s="459"/>
      <c r="P44" s="459"/>
      <c r="Q44" s="459"/>
      <c r="R44" s="459"/>
    </row>
    <row r="45" spans="1:18" x14ac:dyDescent="0.25">
      <c r="A45" s="460"/>
      <c r="B45" s="459"/>
      <c r="C45" s="460"/>
      <c r="D45" s="460"/>
      <c r="E45" s="460"/>
      <c r="F45" s="459"/>
      <c r="G45" s="460"/>
      <c r="H45" s="460"/>
      <c r="I45" s="459"/>
      <c r="J45" s="459"/>
      <c r="K45" s="460"/>
      <c r="L45" s="460"/>
      <c r="M45" s="460"/>
      <c r="N45" s="459"/>
      <c r="O45" s="459"/>
      <c r="P45" s="459"/>
      <c r="Q45" s="459"/>
      <c r="R45" s="459"/>
    </row>
    <row r="46" spans="1:18" x14ac:dyDescent="0.25">
      <c r="A46" s="460"/>
      <c r="B46" s="459"/>
      <c r="C46" s="460"/>
      <c r="D46" s="460"/>
      <c r="E46" s="460"/>
      <c r="F46" s="459"/>
      <c r="G46" s="460"/>
      <c r="H46" s="460"/>
      <c r="I46" s="459"/>
      <c r="J46" s="459"/>
      <c r="K46" s="460"/>
      <c r="L46" s="460"/>
      <c r="M46" s="460"/>
      <c r="N46" s="459"/>
      <c r="O46" s="459"/>
      <c r="P46" s="459"/>
      <c r="Q46" s="459"/>
      <c r="R46" s="459"/>
    </row>
    <row r="47" spans="1:18" x14ac:dyDescent="0.25">
      <c r="A47" s="460"/>
      <c r="B47" s="459"/>
      <c r="C47" s="460"/>
      <c r="D47" s="460"/>
      <c r="E47" s="460"/>
      <c r="F47" s="459"/>
      <c r="G47" s="460"/>
      <c r="H47" s="460"/>
      <c r="I47" s="459"/>
      <c r="J47" s="459"/>
      <c r="K47" s="460"/>
      <c r="L47" s="460"/>
      <c r="M47" s="460"/>
      <c r="N47" s="459"/>
      <c r="O47" s="459"/>
      <c r="P47" s="459"/>
      <c r="Q47" s="459"/>
      <c r="R47" s="459"/>
    </row>
    <row r="48" spans="1:18" x14ac:dyDescent="0.25">
      <c r="A48" s="460"/>
      <c r="B48" s="459"/>
      <c r="C48" s="460"/>
      <c r="D48" s="460"/>
      <c r="E48" s="460"/>
      <c r="F48" s="459"/>
      <c r="G48" s="460"/>
      <c r="H48" s="460"/>
      <c r="I48" s="459"/>
      <c r="J48" s="459"/>
      <c r="K48" s="460"/>
      <c r="L48" s="460"/>
      <c r="M48" s="460"/>
      <c r="N48" s="459"/>
      <c r="O48" s="459"/>
      <c r="P48" s="459"/>
      <c r="Q48" s="459"/>
      <c r="R48" s="459"/>
    </row>
    <row r="49" spans="1:18" x14ac:dyDescent="0.25">
      <c r="A49" s="460"/>
      <c r="B49" s="459"/>
      <c r="C49" s="460"/>
      <c r="D49" s="460"/>
      <c r="E49" s="460"/>
      <c r="F49" s="459"/>
      <c r="G49" s="460"/>
      <c r="H49" s="460"/>
      <c r="I49" s="459"/>
      <c r="J49" s="459"/>
      <c r="K49" s="460"/>
      <c r="L49" s="460"/>
      <c r="M49" s="460"/>
      <c r="N49" s="459"/>
      <c r="O49" s="459"/>
      <c r="P49" s="459"/>
      <c r="Q49" s="459"/>
      <c r="R49" s="459"/>
    </row>
    <row r="50" spans="1:18" x14ac:dyDescent="0.25">
      <c r="A50" s="460"/>
      <c r="B50" s="459"/>
      <c r="C50" s="460"/>
      <c r="D50" s="460"/>
      <c r="E50" s="460"/>
      <c r="F50" s="459"/>
      <c r="G50" s="460"/>
      <c r="H50" s="460"/>
      <c r="I50" s="459"/>
      <c r="J50" s="459"/>
      <c r="K50" s="460"/>
      <c r="L50" s="460"/>
      <c r="M50" s="460"/>
      <c r="N50" s="459"/>
      <c r="O50" s="459"/>
      <c r="P50" s="459"/>
      <c r="Q50" s="459"/>
      <c r="R50" s="459"/>
    </row>
    <row r="51" spans="1:18" x14ac:dyDescent="0.25">
      <c r="A51" s="460"/>
      <c r="B51" s="459"/>
      <c r="C51" s="460"/>
      <c r="D51" s="460"/>
      <c r="E51" s="460"/>
      <c r="F51" s="459"/>
      <c r="G51" s="460"/>
      <c r="H51" s="460"/>
      <c r="I51" s="459"/>
      <c r="J51" s="459"/>
      <c r="K51" s="460"/>
      <c r="L51" s="460"/>
      <c r="M51" s="460"/>
      <c r="N51" s="459"/>
      <c r="O51" s="459"/>
      <c r="P51" s="459"/>
      <c r="Q51" s="459"/>
      <c r="R51" s="459"/>
    </row>
    <row r="52" spans="1:18" x14ac:dyDescent="0.25">
      <c r="A52" s="460"/>
      <c r="B52" s="459"/>
      <c r="C52" s="460"/>
      <c r="D52" s="460"/>
      <c r="E52" s="460"/>
      <c r="F52" s="459"/>
      <c r="G52" s="460"/>
      <c r="H52" s="460"/>
      <c r="I52" s="459"/>
      <c r="J52" s="459"/>
      <c r="K52" s="460"/>
      <c r="L52" s="460"/>
      <c r="M52" s="460"/>
      <c r="N52" s="459"/>
      <c r="O52" s="459"/>
      <c r="P52" s="459"/>
      <c r="Q52" s="459"/>
      <c r="R52" s="459"/>
    </row>
    <row r="53" spans="1:18" x14ac:dyDescent="0.25">
      <c r="A53" s="460"/>
      <c r="B53" s="459"/>
      <c r="C53" s="460"/>
      <c r="D53" s="460"/>
      <c r="E53" s="460"/>
      <c r="F53" s="459"/>
      <c r="G53" s="460"/>
      <c r="H53" s="460"/>
      <c r="I53" s="459"/>
      <c r="J53" s="459"/>
      <c r="K53" s="460"/>
      <c r="L53" s="460"/>
      <c r="M53" s="460"/>
      <c r="N53" s="459"/>
      <c r="O53" s="459"/>
      <c r="P53" s="459"/>
      <c r="Q53" s="459"/>
      <c r="R53" s="459"/>
    </row>
    <row r="54" spans="1:18" x14ac:dyDescent="0.25">
      <c r="A54" s="460"/>
      <c r="B54" s="459"/>
      <c r="C54" s="460"/>
      <c r="D54" s="460"/>
      <c r="E54" s="460"/>
      <c r="F54" s="459"/>
      <c r="G54" s="460"/>
      <c r="H54" s="460"/>
      <c r="I54" s="459"/>
      <c r="J54" s="459"/>
      <c r="K54" s="460"/>
      <c r="L54" s="460"/>
      <c r="M54" s="460"/>
      <c r="N54" s="459"/>
      <c r="O54" s="459"/>
      <c r="P54" s="459"/>
      <c r="Q54" s="459"/>
      <c r="R54" s="459"/>
    </row>
    <row r="55" spans="1:18" x14ac:dyDescent="0.25">
      <c r="A55" s="460"/>
      <c r="B55" s="459"/>
      <c r="C55" s="460"/>
      <c r="D55" s="460"/>
      <c r="E55" s="460"/>
      <c r="F55" s="459"/>
      <c r="G55" s="460"/>
      <c r="H55" s="460"/>
      <c r="I55" s="459"/>
      <c r="J55" s="459"/>
      <c r="K55" s="460"/>
      <c r="L55" s="460"/>
      <c r="M55" s="460"/>
      <c r="N55" s="459"/>
      <c r="O55" s="459"/>
      <c r="P55" s="459"/>
      <c r="Q55" s="459"/>
      <c r="R55" s="459"/>
    </row>
    <row r="56" spans="1:18" x14ac:dyDescent="0.25">
      <c r="A56" s="460"/>
      <c r="B56" s="459"/>
      <c r="C56" s="460"/>
      <c r="D56" s="460"/>
      <c r="E56" s="460"/>
      <c r="F56" s="459"/>
      <c r="G56" s="460"/>
      <c r="H56" s="460"/>
      <c r="I56" s="459"/>
      <c r="J56" s="459"/>
      <c r="K56" s="460"/>
      <c r="L56" s="460"/>
      <c r="M56" s="460"/>
      <c r="N56" s="459"/>
      <c r="O56" s="459"/>
      <c r="P56" s="459"/>
      <c r="Q56" s="459"/>
      <c r="R56" s="459"/>
    </row>
    <row r="57" spans="1:18" x14ac:dyDescent="0.25">
      <c r="A57" s="460"/>
      <c r="B57" s="459"/>
      <c r="C57" s="460"/>
      <c r="D57" s="460"/>
      <c r="E57" s="460"/>
      <c r="F57" s="459"/>
      <c r="G57" s="460"/>
      <c r="H57" s="460"/>
      <c r="I57" s="459"/>
      <c r="J57" s="459"/>
      <c r="K57" s="460"/>
      <c r="L57" s="460"/>
      <c r="M57" s="460"/>
      <c r="N57" s="459"/>
      <c r="O57" s="459"/>
      <c r="P57" s="459"/>
      <c r="Q57" s="459"/>
      <c r="R57" s="459"/>
    </row>
    <row r="58" spans="1:18" x14ac:dyDescent="0.25">
      <c r="A58" s="460"/>
      <c r="B58" s="459"/>
      <c r="C58" s="460"/>
      <c r="D58" s="460"/>
      <c r="E58" s="460"/>
      <c r="F58" s="459"/>
      <c r="G58" s="460"/>
      <c r="H58" s="460"/>
      <c r="I58" s="459"/>
      <c r="J58" s="459"/>
      <c r="K58" s="460"/>
      <c r="L58" s="460"/>
      <c r="M58" s="460"/>
      <c r="N58" s="459"/>
      <c r="O58" s="459"/>
      <c r="P58" s="459"/>
      <c r="Q58" s="459"/>
      <c r="R58" s="459"/>
    </row>
    <row r="59" spans="1:18" x14ac:dyDescent="0.25">
      <c r="A59" s="460"/>
      <c r="B59" s="459"/>
      <c r="C59" s="460"/>
      <c r="D59" s="460"/>
      <c r="E59" s="460"/>
      <c r="F59" s="459"/>
      <c r="G59" s="460"/>
      <c r="H59" s="460"/>
      <c r="I59" s="459"/>
      <c r="J59" s="459"/>
      <c r="K59" s="460"/>
      <c r="L59" s="460"/>
      <c r="M59" s="460"/>
      <c r="N59" s="459"/>
      <c r="O59" s="459"/>
      <c r="P59" s="459"/>
      <c r="Q59" s="459"/>
      <c r="R59" s="459"/>
    </row>
    <row r="60" spans="1:18" x14ac:dyDescent="0.25">
      <c r="A60" s="460"/>
      <c r="B60" s="459"/>
      <c r="C60" s="460"/>
      <c r="D60" s="460"/>
      <c r="E60" s="460"/>
      <c r="F60" s="459"/>
      <c r="G60" s="460"/>
      <c r="H60" s="460"/>
      <c r="I60" s="459"/>
      <c r="J60" s="459"/>
      <c r="K60" s="460"/>
      <c r="L60" s="460"/>
      <c r="M60" s="460"/>
      <c r="N60" s="459"/>
      <c r="O60" s="459"/>
      <c r="P60" s="459"/>
      <c r="Q60" s="459"/>
      <c r="R60" s="459"/>
    </row>
    <row r="61" spans="1:18" x14ac:dyDescent="0.25">
      <c r="A61" s="460"/>
      <c r="B61" s="459"/>
      <c r="C61" s="460"/>
      <c r="D61" s="460"/>
      <c r="E61" s="460"/>
      <c r="F61" s="459"/>
      <c r="G61" s="460"/>
      <c r="H61" s="460"/>
      <c r="I61" s="459"/>
      <c r="J61" s="459"/>
      <c r="K61" s="460"/>
      <c r="L61" s="460"/>
      <c r="M61" s="460"/>
      <c r="N61" s="459"/>
      <c r="O61" s="459"/>
      <c r="P61" s="459"/>
      <c r="Q61" s="459"/>
      <c r="R61" s="459"/>
    </row>
    <row r="62" spans="1:18" x14ac:dyDescent="0.25">
      <c r="A62" s="460"/>
      <c r="B62" s="459"/>
      <c r="C62" s="460"/>
      <c r="D62" s="460"/>
      <c r="E62" s="460"/>
      <c r="F62" s="459"/>
      <c r="G62" s="460"/>
      <c r="H62" s="460"/>
      <c r="I62" s="459"/>
      <c r="J62" s="459"/>
      <c r="K62" s="460"/>
      <c r="L62" s="460"/>
      <c r="M62" s="460"/>
      <c r="N62" s="459"/>
      <c r="O62" s="459"/>
      <c r="P62" s="459"/>
      <c r="Q62" s="459"/>
      <c r="R62" s="459"/>
    </row>
    <row r="63" spans="1:18" x14ac:dyDescent="0.25">
      <c r="A63" s="460"/>
      <c r="B63" s="459"/>
      <c r="C63" s="460"/>
      <c r="D63" s="460"/>
      <c r="E63" s="460"/>
      <c r="F63" s="459"/>
      <c r="G63" s="460"/>
      <c r="H63" s="460"/>
      <c r="I63" s="459"/>
      <c r="J63" s="459"/>
      <c r="K63" s="460"/>
      <c r="L63" s="460"/>
      <c r="M63" s="460"/>
      <c r="N63" s="459"/>
      <c r="O63" s="459"/>
      <c r="P63" s="459"/>
      <c r="Q63" s="459"/>
      <c r="R63" s="459"/>
    </row>
    <row r="64" spans="1:18" x14ac:dyDescent="0.25">
      <c r="A64" s="460"/>
      <c r="B64" s="459"/>
      <c r="C64" s="460"/>
      <c r="D64" s="460"/>
      <c r="E64" s="460"/>
      <c r="F64" s="459"/>
      <c r="G64" s="460"/>
      <c r="H64" s="460"/>
      <c r="I64" s="459"/>
      <c r="J64" s="459"/>
      <c r="K64" s="460"/>
      <c r="L64" s="460"/>
      <c r="M64" s="460"/>
      <c r="N64" s="459"/>
      <c r="O64" s="459"/>
      <c r="P64" s="459"/>
      <c r="Q64" s="459"/>
      <c r="R64" s="459"/>
    </row>
    <row r="65" spans="1:18" x14ac:dyDescent="0.25">
      <c r="A65" s="460"/>
      <c r="B65" s="459"/>
      <c r="C65" s="460"/>
      <c r="D65" s="460"/>
      <c r="E65" s="460"/>
      <c r="F65" s="459"/>
      <c r="G65" s="460"/>
      <c r="H65" s="460"/>
      <c r="I65" s="459"/>
      <c r="J65" s="459"/>
      <c r="K65" s="460"/>
      <c r="L65" s="460"/>
      <c r="M65" s="460"/>
      <c r="N65" s="459"/>
      <c r="O65" s="459"/>
      <c r="P65" s="459"/>
      <c r="Q65" s="459"/>
      <c r="R65" s="459"/>
    </row>
    <row r="66" spans="1:18" x14ac:dyDescent="0.25">
      <c r="A66" s="460"/>
      <c r="B66" s="459"/>
      <c r="C66" s="460"/>
      <c r="D66" s="460"/>
      <c r="E66" s="460"/>
      <c r="F66" s="459"/>
      <c r="G66" s="460"/>
      <c r="H66" s="460"/>
      <c r="I66" s="459"/>
      <c r="J66" s="459"/>
      <c r="K66" s="460"/>
      <c r="L66" s="460"/>
      <c r="M66" s="460"/>
      <c r="N66" s="459"/>
      <c r="O66" s="459"/>
      <c r="P66" s="459"/>
      <c r="Q66" s="459"/>
      <c r="R66" s="459"/>
    </row>
    <row r="67" spans="1:18" x14ac:dyDescent="0.25">
      <c r="A67" s="460"/>
      <c r="B67" s="459"/>
      <c r="C67" s="460"/>
      <c r="D67" s="460"/>
      <c r="E67" s="460"/>
      <c r="F67" s="459"/>
      <c r="G67" s="460"/>
      <c r="H67" s="460"/>
      <c r="I67" s="459"/>
      <c r="J67" s="459"/>
      <c r="K67" s="460"/>
      <c r="L67" s="460"/>
      <c r="M67" s="460"/>
      <c r="N67" s="459"/>
      <c r="O67" s="459"/>
      <c r="P67" s="459"/>
      <c r="Q67" s="459"/>
      <c r="R67" s="459"/>
    </row>
    <row r="68" spans="1:18" x14ac:dyDescent="0.25">
      <c r="A68" s="460"/>
      <c r="B68" s="459"/>
      <c r="C68" s="460"/>
      <c r="D68" s="460"/>
      <c r="E68" s="460"/>
      <c r="F68" s="459"/>
      <c r="G68" s="460"/>
      <c r="H68" s="460"/>
      <c r="I68" s="459"/>
      <c r="J68" s="459"/>
      <c r="K68" s="460"/>
      <c r="L68" s="460"/>
      <c r="M68" s="460"/>
      <c r="N68" s="459"/>
      <c r="O68" s="459"/>
      <c r="P68" s="459"/>
      <c r="Q68" s="459"/>
      <c r="R68" s="459"/>
    </row>
    <row r="69" spans="1:18" x14ac:dyDescent="0.25">
      <c r="A69" s="460"/>
      <c r="B69" s="459"/>
      <c r="C69" s="460"/>
      <c r="D69" s="460"/>
      <c r="E69" s="460"/>
      <c r="F69" s="459"/>
      <c r="G69" s="460"/>
      <c r="H69" s="460"/>
      <c r="I69" s="459"/>
      <c r="J69" s="459"/>
      <c r="K69" s="460"/>
      <c r="L69" s="460"/>
      <c r="M69" s="460"/>
      <c r="N69" s="459"/>
      <c r="O69" s="459"/>
      <c r="P69" s="459"/>
      <c r="Q69" s="459"/>
      <c r="R69" s="459"/>
    </row>
    <row r="70" spans="1:18" x14ac:dyDescent="0.25">
      <c r="A70" s="460"/>
      <c r="B70" s="459"/>
      <c r="C70" s="460"/>
      <c r="D70" s="460"/>
      <c r="E70" s="460"/>
      <c r="F70" s="459"/>
      <c r="G70" s="460"/>
      <c r="H70" s="460"/>
      <c r="I70" s="459"/>
      <c r="J70" s="459"/>
      <c r="K70" s="460"/>
      <c r="L70" s="460"/>
      <c r="M70" s="460"/>
      <c r="N70" s="459"/>
      <c r="O70" s="459"/>
      <c r="P70" s="459"/>
      <c r="Q70" s="459"/>
      <c r="R70" s="459"/>
    </row>
    <row r="71" spans="1:18" x14ac:dyDescent="0.25">
      <c r="A71" s="460"/>
      <c r="B71" s="459"/>
      <c r="C71" s="460"/>
      <c r="D71" s="460"/>
      <c r="E71" s="460"/>
      <c r="F71" s="459"/>
      <c r="G71" s="460"/>
      <c r="H71" s="460"/>
      <c r="I71" s="459"/>
      <c r="J71" s="459"/>
      <c r="K71" s="460"/>
      <c r="L71" s="460"/>
      <c r="M71" s="460"/>
      <c r="N71" s="459"/>
      <c r="O71" s="459"/>
      <c r="P71" s="459"/>
      <c r="Q71" s="459"/>
      <c r="R71" s="459"/>
    </row>
    <row r="72" spans="1:18" x14ac:dyDescent="0.25">
      <c r="A72" s="460"/>
      <c r="B72" s="459"/>
      <c r="C72" s="460"/>
      <c r="D72" s="460"/>
      <c r="E72" s="460"/>
      <c r="F72" s="459"/>
      <c r="G72" s="460"/>
      <c r="H72" s="460"/>
      <c r="I72" s="459"/>
      <c r="J72" s="459"/>
      <c r="K72" s="460"/>
      <c r="L72" s="460"/>
      <c r="M72" s="460"/>
      <c r="N72" s="459"/>
      <c r="O72" s="459"/>
      <c r="P72" s="459"/>
      <c r="Q72" s="459"/>
      <c r="R72" s="459"/>
    </row>
    <row r="73" spans="1:18" x14ac:dyDescent="0.25">
      <c r="A73" s="460"/>
      <c r="B73" s="459"/>
      <c r="C73" s="460"/>
      <c r="D73" s="460"/>
      <c r="E73" s="460"/>
      <c r="F73" s="459"/>
      <c r="G73" s="460"/>
      <c r="H73" s="460"/>
      <c r="I73" s="459"/>
      <c r="J73" s="459"/>
      <c r="K73" s="460"/>
      <c r="L73" s="460"/>
      <c r="M73" s="460"/>
      <c r="N73" s="459"/>
      <c r="O73" s="459"/>
      <c r="P73" s="459"/>
      <c r="Q73" s="459"/>
      <c r="R73" s="459"/>
    </row>
    <row r="74" spans="1:18" x14ac:dyDescent="0.25">
      <c r="A74" s="460"/>
      <c r="B74" s="459"/>
      <c r="C74" s="460"/>
      <c r="D74" s="460"/>
      <c r="E74" s="460"/>
      <c r="F74" s="459"/>
      <c r="G74" s="460"/>
      <c r="H74" s="460"/>
      <c r="I74" s="459"/>
      <c r="J74" s="459"/>
      <c r="K74" s="460"/>
      <c r="L74" s="460"/>
      <c r="M74" s="460"/>
      <c r="N74" s="459"/>
      <c r="O74" s="459"/>
      <c r="P74" s="459"/>
      <c r="Q74" s="459"/>
      <c r="R74" s="459"/>
    </row>
    <row r="75" spans="1:18" x14ac:dyDescent="0.25">
      <c r="A75" s="460"/>
      <c r="B75" s="459"/>
      <c r="C75" s="460"/>
      <c r="D75" s="460"/>
      <c r="E75" s="460"/>
      <c r="F75" s="459"/>
      <c r="G75" s="460"/>
      <c r="H75" s="460"/>
      <c r="I75" s="459"/>
      <c r="J75" s="459"/>
      <c r="K75" s="460"/>
      <c r="L75" s="460"/>
      <c r="M75" s="460"/>
      <c r="N75" s="459"/>
      <c r="O75" s="459"/>
      <c r="P75" s="459"/>
      <c r="Q75" s="459"/>
      <c r="R75" s="459"/>
    </row>
    <row r="76" spans="1:18" x14ac:dyDescent="0.25">
      <c r="A76" s="460"/>
      <c r="B76" s="459"/>
      <c r="C76" s="460"/>
      <c r="D76" s="460"/>
      <c r="E76" s="460"/>
      <c r="F76" s="459"/>
      <c r="G76" s="460"/>
      <c r="H76" s="460"/>
      <c r="I76" s="459"/>
      <c r="J76" s="459"/>
      <c r="K76" s="460"/>
      <c r="L76" s="460"/>
      <c r="M76" s="460"/>
      <c r="N76" s="459"/>
      <c r="O76" s="459"/>
      <c r="P76" s="459"/>
      <c r="Q76" s="459"/>
      <c r="R76" s="459"/>
    </row>
    <row r="77" spans="1:18" x14ac:dyDescent="0.25">
      <c r="A77" s="460"/>
      <c r="B77" s="459"/>
      <c r="C77" s="460"/>
      <c r="D77" s="460"/>
      <c r="E77" s="460"/>
      <c r="F77" s="459"/>
      <c r="G77" s="460"/>
      <c r="H77" s="460"/>
      <c r="I77" s="459"/>
      <c r="J77" s="459"/>
      <c r="K77" s="460"/>
      <c r="L77" s="460"/>
      <c r="M77" s="460"/>
      <c r="N77" s="459"/>
      <c r="O77" s="459"/>
      <c r="P77" s="459"/>
      <c r="Q77" s="459"/>
      <c r="R77" s="459"/>
    </row>
    <row r="78" spans="1:18" x14ac:dyDescent="0.25">
      <c r="A78" s="460"/>
      <c r="B78" s="459"/>
      <c r="C78" s="460"/>
      <c r="D78" s="460"/>
      <c r="E78" s="460"/>
      <c r="F78" s="459"/>
      <c r="G78" s="460"/>
      <c r="H78" s="460"/>
      <c r="I78" s="459"/>
      <c r="J78" s="459"/>
      <c r="K78" s="460"/>
      <c r="L78" s="460"/>
      <c r="M78" s="460"/>
      <c r="N78" s="459"/>
      <c r="O78" s="459"/>
      <c r="P78" s="459"/>
      <c r="Q78" s="459"/>
      <c r="R78" s="459"/>
    </row>
    <row r="79" spans="1:18" x14ac:dyDescent="0.25">
      <c r="A79" s="460"/>
      <c r="B79" s="459"/>
      <c r="C79" s="460"/>
      <c r="D79" s="460"/>
      <c r="E79" s="460"/>
      <c r="F79" s="459"/>
      <c r="G79" s="460"/>
      <c r="H79" s="460"/>
      <c r="I79" s="459"/>
      <c r="J79" s="459"/>
      <c r="K79" s="460"/>
      <c r="L79" s="460"/>
      <c r="M79" s="460"/>
      <c r="N79" s="459"/>
      <c r="O79" s="459"/>
      <c r="P79" s="459"/>
      <c r="Q79" s="459"/>
      <c r="R79" s="459"/>
    </row>
    <row r="80" spans="1:18" x14ac:dyDescent="0.25">
      <c r="A80" s="460"/>
      <c r="B80" s="459"/>
      <c r="C80" s="460"/>
      <c r="D80" s="460"/>
      <c r="E80" s="460"/>
      <c r="F80" s="459"/>
      <c r="G80" s="460"/>
      <c r="H80" s="460"/>
      <c r="I80" s="459"/>
      <c r="J80" s="459"/>
      <c r="K80" s="460"/>
      <c r="L80" s="460"/>
      <c r="M80" s="460"/>
      <c r="N80" s="459"/>
      <c r="O80" s="459"/>
      <c r="P80" s="459"/>
      <c r="Q80" s="459"/>
      <c r="R80" s="459"/>
    </row>
    <row r="81" spans="1:18" x14ac:dyDescent="0.25">
      <c r="A81" s="460"/>
      <c r="B81" s="459"/>
      <c r="C81" s="460"/>
      <c r="D81" s="460"/>
      <c r="E81" s="460"/>
      <c r="F81" s="459"/>
      <c r="G81" s="460"/>
      <c r="H81" s="460"/>
      <c r="I81" s="459"/>
      <c r="J81" s="459"/>
      <c r="K81" s="460"/>
      <c r="L81" s="460"/>
      <c r="M81" s="460"/>
      <c r="N81" s="459"/>
      <c r="O81" s="459"/>
      <c r="P81" s="459"/>
      <c r="Q81" s="459"/>
      <c r="R81" s="459"/>
    </row>
    <row r="82" spans="1:18" x14ac:dyDescent="0.25">
      <c r="A82" s="460"/>
      <c r="B82" s="459"/>
      <c r="C82" s="460"/>
      <c r="D82" s="460"/>
      <c r="E82" s="460"/>
      <c r="F82" s="459"/>
      <c r="G82" s="460"/>
      <c r="H82" s="460"/>
      <c r="I82" s="459"/>
      <c r="J82" s="459"/>
      <c r="K82" s="460"/>
      <c r="L82" s="460"/>
      <c r="M82" s="460"/>
      <c r="N82" s="459"/>
      <c r="O82" s="459"/>
      <c r="P82" s="459"/>
      <c r="Q82" s="459"/>
      <c r="R82" s="459"/>
    </row>
    <row r="83" spans="1:18" x14ac:dyDescent="0.25">
      <c r="A83" s="460"/>
      <c r="B83" s="459"/>
      <c r="C83" s="460"/>
      <c r="D83" s="460"/>
      <c r="E83" s="460"/>
      <c r="F83" s="459"/>
      <c r="G83" s="460"/>
      <c r="H83" s="460"/>
      <c r="I83" s="459"/>
      <c r="J83" s="459"/>
      <c r="K83" s="460"/>
      <c r="L83" s="460"/>
      <c r="M83" s="460"/>
      <c r="N83" s="459"/>
      <c r="O83" s="459"/>
      <c r="P83" s="459"/>
      <c r="Q83" s="459"/>
      <c r="R83" s="459"/>
    </row>
    <row r="84" spans="1:18" x14ac:dyDescent="0.25">
      <c r="A84" s="460"/>
      <c r="B84" s="459"/>
      <c r="C84" s="460"/>
      <c r="D84" s="460"/>
      <c r="E84" s="460"/>
      <c r="F84" s="459"/>
      <c r="G84" s="460"/>
      <c r="H84" s="460"/>
      <c r="I84" s="459"/>
      <c r="J84" s="459"/>
      <c r="K84" s="460"/>
      <c r="L84" s="460"/>
      <c r="M84" s="460"/>
      <c r="N84" s="459"/>
      <c r="O84" s="459"/>
      <c r="P84" s="459"/>
      <c r="Q84" s="459"/>
      <c r="R84" s="459"/>
    </row>
    <row r="85" spans="1:18" x14ac:dyDescent="0.25">
      <c r="A85" s="460"/>
      <c r="B85" s="459"/>
      <c r="C85" s="460"/>
      <c r="D85" s="460"/>
      <c r="E85" s="460"/>
      <c r="F85" s="459"/>
      <c r="G85" s="460"/>
      <c r="H85" s="460"/>
      <c r="I85" s="459"/>
      <c r="J85" s="459"/>
      <c r="K85" s="460"/>
      <c r="L85" s="460"/>
      <c r="M85" s="460"/>
      <c r="N85" s="459"/>
      <c r="O85" s="459"/>
      <c r="P85" s="459"/>
      <c r="Q85" s="459"/>
      <c r="R85" s="459"/>
    </row>
  </sheetData>
  <mergeCells count="5">
    <mergeCell ref="A3:B3"/>
    <mergeCell ref="A5:H5"/>
    <mergeCell ref="A11:H11"/>
    <mergeCell ref="A18:H18"/>
    <mergeCell ref="A25:H25"/>
  </mergeCells>
  <pageMargins left="0.7" right="0.7" top="0.75" bottom="0.75" header="0.3" footer="0.3"/>
  <pageSetup orientation="landscape" horizontalDpi="1200" verticalDpi="1200" r:id="rId1"/>
  <headerFooter>
    <oddHeader>&amp;CGlobal Grant 17-59115 Communities and Schools to be impacted by project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9"/>
  <sheetViews>
    <sheetView tabSelected="1" zoomScaleNormal="100" zoomScaleSheetLayoutView="100" workbookViewId="0">
      <selection activeCell="F15" sqref="F15"/>
    </sheetView>
  </sheetViews>
  <sheetFormatPr defaultRowHeight="12.75" x14ac:dyDescent="0.2"/>
  <cols>
    <col min="1" max="1" width="5.42578125" bestFit="1" customWidth="1"/>
    <col min="2" max="2" width="43.7109375" customWidth="1"/>
    <col min="3" max="3" width="6" style="44" customWidth="1"/>
    <col min="4" max="4" width="6.5703125" style="44" customWidth="1"/>
    <col min="5" max="5" width="9.5703125" style="667" customWidth="1"/>
    <col min="6" max="6" width="17.5703125" style="667" bestFit="1" customWidth="1"/>
  </cols>
  <sheetData>
    <row r="1" spans="1:6" s="655" customFormat="1" ht="15.75" x14ac:dyDescent="0.25">
      <c r="A1" s="653" t="s">
        <v>71</v>
      </c>
      <c r="B1" s="653" t="s">
        <v>72</v>
      </c>
      <c r="C1" s="653" t="s">
        <v>19</v>
      </c>
      <c r="D1" s="653" t="s">
        <v>74</v>
      </c>
      <c r="E1" s="654" t="s">
        <v>614</v>
      </c>
      <c r="F1" s="654" t="s">
        <v>615</v>
      </c>
    </row>
    <row r="2" spans="1:6" ht="15.75" x14ac:dyDescent="0.25">
      <c r="A2" s="656"/>
      <c r="B2" s="657" t="s">
        <v>616</v>
      </c>
      <c r="C2" s="657"/>
      <c r="D2" s="657"/>
      <c r="E2" s="657"/>
      <c r="F2" s="657"/>
    </row>
    <row r="3" spans="1:6" ht="15.75" x14ac:dyDescent="0.25">
      <c r="A3" s="656"/>
      <c r="B3" s="658" t="s">
        <v>617</v>
      </c>
      <c r="C3" s="658"/>
      <c r="D3" s="658"/>
      <c r="E3" s="658"/>
      <c r="F3" s="658"/>
    </row>
    <row r="4" spans="1:6" ht="15.75" x14ac:dyDescent="0.25">
      <c r="A4" s="656"/>
      <c r="B4" s="659" t="s">
        <v>618</v>
      </c>
      <c r="C4" s="660"/>
      <c r="D4" s="660"/>
      <c r="E4" s="661"/>
      <c r="F4" s="661"/>
    </row>
    <row r="5" spans="1:6" ht="15.75" x14ac:dyDescent="0.25">
      <c r="A5" s="656"/>
      <c r="B5" s="656"/>
      <c r="C5" s="660"/>
      <c r="D5" s="660"/>
      <c r="E5" s="661"/>
      <c r="F5" s="661"/>
    </row>
    <row r="6" spans="1:6" ht="15.75" x14ac:dyDescent="0.25">
      <c r="A6" s="656"/>
      <c r="B6" s="659" t="s">
        <v>619</v>
      </c>
      <c r="C6" s="660"/>
      <c r="D6" s="660"/>
      <c r="E6" s="661"/>
      <c r="F6" s="661"/>
    </row>
    <row r="7" spans="1:6" ht="15.75" x14ac:dyDescent="0.25">
      <c r="A7" s="656"/>
      <c r="B7" s="659" t="s">
        <v>620</v>
      </c>
      <c r="C7" s="660"/>
      <c r="D7" s="660"/>
      <c r="E7" s="661"/>
      <c r="F7" s="661"/>
    </row>
    <row r="8" spans="1:6" ht="15.75" x14ac:dyDescent="0.25">
      <c r="A8" s="656"/>
      <c r="B8" s="656"/>
      <c r="C8" s="660"/>
      <c r="D8" s="660"/>
      <c r="E8" s="661"/>
      <c r="F8" s="661"/>
    </row>
    <row r="9" spans="1:6" ht="15.75" x14ac:dyDescent="0.25">
      <c r="A9" s="656" t="s">
        <v>79</v>
      </c>
      <c r="B9" s="656" t="s">
        <v>621</v>
      </c>
      <c r="C9" s="660"/>
      <c r="D9" s="660"/>
      <c r="E9" s="661"/>
      <c r="F9" s="661"/>
    </row>
    <row r="10" spans="1:6" ht="15.75" x14ac:dyDescent="0.25">
      <c r="A10" s="656"/>
      <c r="B10" s="656" t="s">
        <v>622</v>
      </c>
      <c r="E10" s="661"/>
      <c r="F10" s="661"/>
    </row>
    <row r="11" spans="1:6" ht="15.75" x14ac:dyDescent="0.25">
      <c r="A11" s="656"/>
      <c r="B11" s="656" t="s">
        <v>623</v>
      </c>
      <c r="C11" s="660">
        <v>3</v>
      </c>
      <c r="D11" s="660" t="s">
        <v>624</v>
      </c>
      <c r="E11" s="661">
        <v>120</v>
      </c>
      <c r="F11" s="661">
        <f>SUM(E11*C11)</f>
        <v>360</v>
      </c>
    </row>
    <row r="12" spans="1:6" ht="15.75" x14ac:dyDescent="0.25">
      <c r="A12" s="656"/>
      <c r="B12" s="656"/>
      <c r="C12" s="660"/>
      <c r="D12" s="660"/>
      <c r="E12" s="661"/>
      <c r="F12" s="661"/>
    </row>
    <row r="13" spans="1:6" ht="15.75" x14ac:dyDescent="0.25">
      <c r="A13" s="656" t="s">
        <v>84</v>
      </c>
      <c r="B13" s="656" t="s">
        <v>625</v>
      </c>
      <c r="C13" s="660">
        <v>4</v>
      </c>
      <c r="D13" s="660" t="s">
        <v>624</v>
      </c>
      <c r="E13" s="661">
        <v>150</v>
      </c>
      <c r="F13" s="661">
        <f t="shared" ref="F13:F45" si="0">SUM(E13*C13)</f>
        <v>600</v>
      </c>
    </row>
    <row r="14" spans="1:6" ht="15.75" x14ac:dyDescent="0.25">
      <c r="A14" s="656"/>
      <c r="B14" s="656"/>
      <c r="C14" s="660"/>
      <c r="D14" s="660"/>
      <c r="E14" s="661"/>
      <c r="F14" s="661"/>
    </row>
    <row r="15" spans="1:6" ht="15.75" x14ac:dyDescent="0.25">
      <c r="A15" s="656"/>
      <c r="B15" s="659" t="s">
        <v>626</v>
      </c>
      <c r="C15" s="660"/>
      <c r="D15" s="660"/>
      <c r="E15" s="661"/>
      <c r="F15" s="661"/>
    </row>
    <row r="16" spans="1:6" ht="15.75" x14ac:dyDescent="0.25">
      <c r="A16" s="656" t="s">
        <v>86</v>
      </c>
      <c r="B16" s="656" t="s">
        <v>627</v>
      </c>
      <c r="C16" s="660"/>
      <c r="D16" s="660"/>
      <c r="E16" s="661"/>
      <c r="F16" s="661"/>
    </row>
    <row r="17" spans="1:6" ht="15.75" x14ac:dyDescent="0.25">
      <c r="A17" s="656"/>
      <c r="B17" s="656" t="s">
        <v>628</v>
      </c>
      <c r="C17" s="660">
        <v>51</v>
      </c>
      <c r="D17" s="660" t="s">
        <v>629</v>
      </c>
      <c r="E17" s="661">
        <v>9.5</v>
      </c>
      <c r="F17" s="661">
        <f t="shared" si="0"/>
        <v>484.5</v>
      </c>
    </row>
    <row r="18" spans="1:6" ht="15.75" x14ac:dyDescent="0.25">
      <c r="A18" s="656"/>
      <c r="B18" s="656"/>
      <c r="C18" s="660"/>
      <c r="D18" s="660"/>
      <c r="E18" s="661"/>
      <c r="F18" s="661"/>
    </row>
    <row r="19" spans="1:6" ht="15.75" x14ac:dyDescent="0.25">
      <c r="A19" s="656" t="s">
        <v>88</v>
      </c>
      <c r="B19" s="656" t="s">
        <v>442</v>
      </c>
      <c r="C19" s="660">
        <v>11</v>
      </c>
      <c r="D19" s="660" t="s">
        <v>629</v>
      </c>
      <c r="E19" s="661">
        <v>15</v>
      </c>
      <c r="F19" s="661">
        <f t="shared" si="0"/>
        <v>165</v>
      </c>
    </row>
    <row r="20" spans="1:6" ht="15.75" x14ac:dyDescent="0.25">
      <c r="A20" s="656"/>
      <c r="B20" s="656"/>
      <c r="C20" s="660"/>
      <c r="D20" s="660"/>
      <c r="E20" s="661"/>
      <c r="F20" s="661"/>
    </row>
    <row r="21" spans="1:6" ht="15.75" x14ac:dyDescent="0.25">
      <c r="A21" s="656" t="s">
        <v>91</v>
      </c>
      <c r="B21" s="656" t="s">
        <v>630</v>
      </c>
      <c r="C21" s="660">
        <v>5</v>
      </c>
      <c r="D21" s="660" t="s">
        <v>629</v>
      </c>
      <c r="E21" s="661">
        <v>25</v>
      </c>
      <c r="F21" s="661">
        <f t="shared" si="0"/>
        <v>125</v>
      </c>
    </row>
    <row r="22" spans="1:6" ht="15.75" x14ac:dyDescent="0.25">
      <c r="A22" s="656"/>
      <c r="B22" s="656"/>
      <c r="C22" s="660"/>
      <c r="D22" s="660"/>
      <c r="E22" s="661"/>
      <c r="F22" s="661"/>
    </row>
    <row r="23" spans="1:6" ht="15.75" x14ac:dyDescent="0.25">
      <c r="A23" s="656"/>
      <c r="B23" s="656"/>
      <c r="C23" s="660"/>
      <c r="D23" s="660"/>
      <c r="E23" s="661"/>
      <c r="F23" s="661"/>
    </row>
    <row r="24" spans="1:6" ht="15.75" x14ac:dyDescent="0.25">
      <c r="A24" s="656" t="s">
        <v>95</v>
      </c>
      <c r="B24" s="656" t="s">
        <v>631</v>
      </c>
      <c r="C24" s="660"/>
      <c r="D24" s="660"/>
      <c r="E24" s="661"/>
      <c r="F24" s="661"/>
    </row>
    <row r="25" spans="1:6" ht="15.75" x14ac:dyDescent="0.25">
      <c r="A25" s="656"/>
      <c r="B25" s="656" t="s">
        <v>632</v>
      </c>
      <c r="C25" s="660">
        <v>33</v>
      </c>
      <c r="D25" s="660" t="s">
        <v>629</v>
      </c>
      <c r="E25" s="661">
        <v>5</v>
      </c>
      <c r="F25" s="661">
        <f t="shared" si="0"/>
        <v>165</v>
      </c>
    </row>
    <row r="26" spans="1:6" ht="15.75" x14ac:dyDescent="0.25">
      <c r="A26" s="656"/>
      <c r="B26" s="656"/>
      <c r="C26" s="660"/>
      <c r="D26" s="660"/>
      <c r="E26" s="661"/>
      <c r="F26" s="661"/>
    </row>
    <row r="27" spans="1:6" ht="15.75" x14ac:dyDescent="0.25">
      <c r="A27" s="656" t="s">
        <v>102</v>
      </c>
      <c r="B27" s="656" t="s">
        <v>633</v>
      </c>
      <c r="C27" s="660"/>
      <c r="D27" s="660"/>
      <c r="E27" s="661"/>
      <c r="F27" s="661"/>
    </row>
    <row r="28" spans="1:6" ht="15.75" x14ac:dyDescent="0.25">
      <c r="A28" s="656"/>
      <c r="B28" s="656" t="s">
        <v>634</v>
      </c>
      <c r="C28" s="660"/>
      <c r="D28" s="660"/>
      <c r="E28" s="661"/>
      <c r="F28" s="661"/>
    </row>
    <row r="29" spans="1:6" ht="15.75" x14ac:dyDescent="0.25">
      <c r="A29" s="656"/>
      <c r="B29" s="656" t="s">
        <v>635</v>
      </c>
      <c r="C29" s="660">
        <v>29</v>
      </c>
      <c r="D29" s="660" t="s">
        <v>629</v>
      </c>
      <c r="E29" s="661">
        <v>7.5</v>
      </c>
      <c r="F29" s="661">
        <f t="shared" si="0"/>
        <v>217.5</v>
      </c>
    </row>
    <row r="30" spans="1:6" ht="15.75" x14ac:dyDescent="0.25">
      <c r="A30" s="656"/>
      <c r="B30" s="656"/>
      <c r="C30" s="660"/>
      <c r="D30" s="660"/>
      <c r="E30" s="661"/>
      <c r="F30" s="661"/>
    </row>
    <row r="31" spans="1:6" ht="15.75" x14ac:dyDescent="0.25">
      <c r="A31" s="656"/>
      <c r="B31" s="659" t="s">
        <v>636</v>
      </c>
      <c r="C31" s="660"/>
      <c r="D31" s="660"/>
      <c r="E31" s="661"/>
      <c r="F31" s="661"/>
    </row>
    <row r="32" spans="1:6" ht="15.75" x14ac:dyDescent="0.25">
      <c r="A32" s="656" t="s">
        <v>104</v>
      </c>
      <c r="B32" s="656" t="s">
        <v>637</v>
      </c>
      <c r="C32" s="660"/>
      <c r="D32" s="660"/>
      <c r="E32" s="661"/>
      <c r="F32" s="661"/>
    </row>
    <row r="33" spans="1:6" ht="15.75" x14ac:dyDescent="0.25">
      <c r="A33" s="656"/>
      <c r="B33" s="656" t="s">
        <v>638</v>
      </c>
      <c r="C33" s="660"/>
      <c r="D33" s="660"/>
      <c r="E33" s="661"/>
      <c r="F33" s="661"/>
    </row>
    <row r="34" spans="1:6" ht="15.75" x14ac:dyDescent="0.25">
      <c r="A34" s="656"/>
      <c r="B34" s="656" t="s">
        <v>639</v>
      </c>
      <c r="C34" s="660">
        <v>335</v>
      </c>
      <c r="D34" s="660" t="s">
        <v>629</v>
      </c>
      <c r="E34" s="661">
        <v>15</v>
      </c>
      <c r="F34" s="661">
        <f t="shared" si="0"/>
        <v>5025</v>
      </c>
    </row>
    <row r="35" spans="1:6" ht="15.75" x14ac:dyDescent="0.25">
      <c r="A35" s="656"/>
      <c r="B35" s="656"/>
      <c r="C35" s="660"/>
      <c r="D35" s="660"/>
      <c r="E35" s="661"/>
      <c r="F35" s="661"/>
    </row>
    <row r="36" spans="1:6" ht="15.75" x14ac:dyDescent="0.25">
      <c r="A36" s="656"/>
      <c r="B36" s="659" t="s">
        <v>356</v>
      </c>
      <c r="C36" s="660"/>
      <c r="D36" s="660"/>
      <c r="E36" s="661"/>
      <c r="F36" s="661"/>
    </row>
    <row r="37" spans="1:6" ht="15.75" x14ac:dyDescent="0.25">
      <c r="A37" s="656"/>
      <c r="B37" s="659" t="s">
        <v>640</v>
      </c>
      <c r="C37" s="660"/>
      <c r="D37" s="660"/>
      <c r="E37" s="661"/>
      <c r="F37" s="661"/>
    </row>
    <row r="38" spans="1:6" ht="15.75" x14ac:dyDescent="0.25">
      <c r="A38" s="656"/>
      <c r="B38" s="656"/>
      <c r="C38" s="660"/>
      <c r="D38" s="660"/>
      <c r="E38" s="661"/>
      <c r="F38" s="661"/>
    </row>
    <row r="39" spans="1:6" ht="15.75" x14ac:dyDescent="0.25">
      <c r="A39" s="656" t="s">
        <v>136</v>
      </c>
      <c r="B39" s="656" t="s">
        <v>641</v>
      </c>
      <c r="C39" s="660">
        <v>11</v>
      </c>
      <c r="D39" s="660" t="s">
        <v>629</v>
      </c>
      <c r="E39" s="661">
        <v>12</v>
      </c>
      <c r="F39" s="661">
        <f t="shared" si="0"/>
        <v>132</v>
      </c>
    </row>
    <row r="40" spans="1:6" ht="15.75" x14ac:dyDescent="0.25">
      <c r="A40" s="656"/>
      <c r="B40" s="656"/>
      <c r="C40" s="660"/>
      <c r="D40" s="660"/>
      <c r="E40" s="661"/>
      <c r="F40" s="661"/>
    </row>
    <row r="41" spans="1:6" ht="15.75" x14ac:dyDescent="0.25">
      <c r="A41" s="656"/>
      <c r="B41" s="656" t="s">
        <v>642</v>
      </c>
      <c r="C41" s="660"/>
      <c r="D41" s="660"/>
      <c r="E41" s="661"/>
      <c r="F41" s="661"/>
    </row>
    <row r="42" spans="1:6" ht="15.75" x14ac:dyDescent="0.25">
      <c r="A42" s="656"/>
      <c r="B42" s="656"/>
      <c r="C42" s="660"/>
      <c r="D42" s="660"/>
      <c r="E42" s="661"/>
      <c r="F42" s="661"/>
    </row>
    <row r="43" spans="1:6" ht="15.75" x14ac:dyDescent="0.25">
      <c r="A43" s="656" t="s">
        <v>160</v>
      </c>
      <c r="B43" s="656" t="s">
        <v>443</v>
      </c>
      <c r="C43" s="660">
        <v>12</v>
      </c>
      <c r="D43" s="660" t="s">
        <v>629</v>
      </c>
      <c r="E43" s="661">
        <v>500</v>
      </c>
      <c r="F43" s="661">
        <f t="shared" si="0"/>
        <v>6000</v>
      </c>
    </row>
    <row r="44" spans="1:6" ht="15.75" x14ac:dyDescent="0.25">
      <c r="A44" s="656"/>
      <c r="B44" s="656"/>
      <c r="C44" s="660"/>
      <c r="D44" s="660"/>
      <c r="E44" s="661"/>
      <c r="F44" s="661"/>
    </row>
    <row r="45" spans="1:6" ht="15.75" x14ac:dyDescent="0.25">
      <c r="A45" s="656" t="s">
        <v>185</v>
      </c>
      <c r="B45" s="656" t="s">
        <v>643</v>
      </c>
      <c r="C45" s="660">
        <v>340</v>
      </c>
      <c r="D45" s="660" t="s">
        <v>644</v>
      </c>
      <c r="E45" s="661">
        <v>62.5</v>
      </c>
      <c r="F45" s="661">
        <f t="shared" si="0"/>
        <v>21250</v>
      </c>
    </row>
    <row r="46" spans="1:6" ht="16.5" thickBot="1" x14ac:dyDescent="0.3">
      <c r="A46" s="656"/>
      <c r="B46" s="656"/>
      <c r="C46" s="660"/>
      <c r="D46" s="660"/>
      <c r="E46" s="661"/>
      <c r="F46" s="661"/>
    </row>
    <row r="47" spans="1:6" ht="16.5" thickBot="1" x14ac:dyDescent="0.3">
      <c r="A47" s="656"/>
      <c r="B47" s="656" t="s">
        <v>444</v>
      </c>
      <c r="C47" s="660"/>
      <c r="D47" s="660"/>
      <c r="E47" s="661"/>
      <c r="F47" s="662">
        <f>SUM(F11:F45)</f>
        <v>34524</v>
      </c>
    </row>
    <row r="48" spans="1:6" ht="15.75" x14ac:dyDescent="0.25">
      <c r="A48" s="656"/>
      <c r="B48" s="663" t="s">
        <v>645</v>
      </c>
      <c r="C48" s="660"/>
      <c r="D48" s="660"/>
      <c r="E48" s="661"/>
      <c r="F48" s="661"/>
    </row>
    <row r="49" spans="1:6" ht="15.75" x14ac:dyDescent="0.25">
      <c r="A49" s="653" t="s">
        <v>71</v>
      </c>
      <c r="B49" s="653" t="s">
        <v>72</v>
      </c>
      <c r="C49" s="653" t="s">
        <v>19</v>
      </c>
      <c r="D49" s="653" t="s">
        <v>74</v>
      </c>
      <c r="E49" s="654" t="s">
        <v>614</v>
      </c>
      <c r="F49" s="654" t="s">
        <v>615</v>
      </c>
    </row>
    <row r="50" spans="1:6" ht="7.5" customHeight="1" x14ac:dyDescent="0.25">
      <c r="A50" s="656"/>
      <c r="B50" s="659" t="s">
        <v>646</v>
      </c>
      <c r="C50" s="660"/>
      <c r="D50" s="660"/>
      <c r="E50" s="661"/>
      <c r="F50" s="661"/>
    </row>
    <row r="51" spans="1:6" ht="15.75" x14ac:dyDescent="0.25">
      <c r="A51" s="656"/>
      <c r="B51" s="659" t="s">
        <v>647</v>
      </c>
      <c r="C51" s="660"/>
      <c r="D51" s="660"/>
      <c r="E51" s="661"/>
      <c r="F51" s="661"/>
    </row>
    <row r="52" spans="1:6" ht="9.75" customHeight="1" x14ac:dyDescent="0.25">
      <c r="A52" s="656" t="s">
        <v>79</v>
      </c>
      <c r="B52" s="656" t="s">
        <v>648</v>
      </c>
      <c r="C52" s="660">
        <v>3</v>
      </c>
      <c r="D52" s="660" t="s">
        <v>629</v>
      </c>
      <c r="E52" s="661">
        <v>520</v>
      </c>
      <c r="F52" s="661">
        <f>SUM(E52*C52)</f>
        <v>1560</v>
      </c>
    </row>
    <row r="53" spans="1:6" ht="15.75" x14ac:dyDescent="0.25">
      <c r="A53" s="656"/>
      <c r="B53" s="656"/>
      <c r="C53" s="660"/>
      <c r="D53" s="660"/>
      <c r="E53" s="661"/>
      <c r="F53" s="661"/>
    </row>
    <row r="54" spans="1:6" ht="10.5" customHeight="1" x14ac:dyDescent="0.25">
      <c r="A54" s="656" t="s">
        <v>84</v>
      </c>
      <c r="B54" s="656" t="s">
        <v>649</v>
      </c>
      <c r="C54" s="660">
        <v>1</v>
      </c>
      <c r="D54" s="660" t="s">
        <v>629</v>
      </c>
      <c r="E54" s="661">
        <v>520</v>
      </c>
      <c r="F54" s="661">
        <f t="shared" ref="F54:F90" si="1">SUM(E54*C54)</f>
        <v>520</v>
      </c>
    </row>
    <row r="55" spans="1:6" ht="15.75" x14ac:dyDescent="0.25">
      <c r="A55" s="656"/>
      <c r="B55" s="656"/>
      <c r="C55" s="660"/>
      <c r="D55" s="660"/>
      <c r="E55" s="661"/>
      <c r="F55" s="661"/>
    </row>
    <row r="56" spans="1:6" ht="9" customHeight="1" x14ac:dyDescent="0.25">
      <c r="A56" s="656"/>
      <c r="B56" s="659" t="s">
        <v>650</v>
      </c>
      <c r="C56" s="660"/>
      <c r="D56" s="660"/>
      <c r="E56" s="661"/>
      <c r="F56" s="661"/>
    </row>
    <row r="57" spans="1:6" ht="15.75" x14ac:dyDescent="0.25">
      <c r="A57" s="656"/>
      <c r="B57" s="659" t="s">
        <v>651</v>
      </c>
      <c r="C57" s="660"/>
      <c r="D57" s="660"/>
      <c r="E57" s="661"/>
      <c r="F57" s="661"/>
    </row>
    <row r="58" spans="1:6" ht="10.5" customHeight="1" x14ac:dyDescent="0.25">
      <c r="A58" s="656"/>
      <c r="B58" s="659" t="s">
        <v>652</v>
      </c>
      <c r="C58" s="660"/>
      <c r="D58" s="660"/>
      <c r="E58" s="661"/>
      <c r="F58" s="661"/>
    </row>
    <row r="59" spans="1:6" ht="15.75" x14ac:dyDescent="0.25">
      <c r="A59" s="656" t="s">
        <v>86</v>
      </c>
      <c r="B59" s="656" t="s">
        <v>653</v>
      </c>
      <c r="C59" s="660">
        <v>78</v>
      </c>
      <c r="D59" s="660" t="s">
        <v>445</v>
      </c>
      <c r="E59" s="661">
        <v>3</v>
      </c>
      <c r="F59" s="661">
        <f t="shared" si="1"/>
        <v>234</v>
      </c>
    </row>
    <row r="60" spans="1:6" ht="9.75" customHeight="1" x14ac:dyDescent="0.25">
      <c r="A60" s="656"/>
      <c r="B60" s="656"/>
      <c r="C60" s="660"/>
      <c r="D60" s="660"/>
      <c r="E60" s="661"/>
      <c r="F60" s="661"/>
    </row>
    <row r="61" spans="1:6" ht="15.75" x14ac:dyDescent="0.25">
      <c r="A61" s="656" t="s">
        <v>88</v>
      </c>
      <c r="B61" s="656" t="s">
        <v>654</v>
      </c>
      <c r="C61" s="660">
        <v>238</v>
      </c>
      <c r="D61" s="660" t="s">
        <v>445</v>
      </c>
      <c r="E61" s="661">
        <v>3.5</v>
      </c>
      <c r="F61" s="661">
        <f t="shared" si="1"/>
        <v>833</v>
      </c>
    </row>
    <row r="62" spans="1:6" ht="11.25" customHeight="1" x14ac:dyDescent="0.25">
      <c r="A62" s="656"/>
      <c r="B62" s="656"/>
      <c r="C62" s="660"/>
      <c r="D62" s="660"/>
      <c r="E62" s="661"/>
      <c r="F62" s="661"/>
    </row>
    <row r="63" spans="1:6" ht="15.75" x14ac:dyDescent="0.25">
      <c r="A63" s="656" t="s">
        <v>91</v>
      </c>
      <c r="B63" s="656" t="s">
        <v>655</v>
      </c>
      <c r="C63" s="660">
        <v>389</v>
      </c>
      <c r="D63" s="660" t="s">
        <v>445</v>
      </c>
      <c r="E63" s="661">
        <v>3.5</v>
      </c>
      <c r="F63" s="661">
        <f t="shared" si="1"/>
        <v>1361.5</v>
      </c>
    </row>
    <row r="64" spans="1:6" ht="10.5" customHeight="1" x14ac:dyDescent="0.25">
      <c r="A64" s="656"/>
      <c r="B64" s="656"/>
      <c r="C64" s="660"/>
      <c r="D64" s="660"/>
      <c r="E64" s="661"/>
      <c r="F64" s="661"/>
    </row>
    <row r="65" spans="1:6" ht="15.75" x14ac:dyDescent="0.25">
      <c r="A65" s="656"/>
      <c r="B65" s="659" t="s">
        <v>656</v>
      </c>
      <c r="C65" s="660"/>
      <c r="D65" s="660"/>
      <c r="E65" s="661"/>
      <c r="F65" s="661"/>
    </row>
    <row r="66" spans="1:6" ht="11.25" customHeight="1" x14ac:dyDescent="0.25">
      <c r="A66" s="656"/>
      <c r="B66" s="659" t="s">
        <v>657</v>
      </c>
      <c r="C66" s="660"/>
      <c r="D66" s="660"/>
      <c r="E66" s="661"/>
      <c r="F66" s="661"/>
    </row>
    <row r="67" spans="1:6" ht="15.75" x14ac:dyDescent="0.25">
      <c r="A67" s="656"/>
      <c r="B67" s="656"/>
      <c r="C67" s="660"/>
      <c r="D67" s="660"/>
      <c r="E67" s="661"/>
      <c r="F67" s="661"/>
    </row>
    <row r="68" spans="1:6" ht="9" customHeight="1" x14ac:dyDescent="0.25">
      <c r="A68" s="656" t="s">
        <v>95</v>
      </c>
      <c r="B68" s="656" t="s">
        <v>658</v>
      </c>
      <c r="C68" s="660">
        <v>28</v>
      </c>
      <c r="D68" s="660" t="s">
        <v>644</v>
      </c>
      <c r="E68" s="661">
        <v>7.5</v>
      </c>
      <c r="F68" s="661">
        <f t="shared" si="1"/>
        <v>210</v>
      </c>
    </row>
    <row r="69" spans="1:6" ht="15.75" x14ac:dyDescent="0.25">
      <c r="A69" s="656"/>
      <c r="B69" s="656"/>
      <c r="C69" s="660"/>
      <c r="D69" s="660"/>
      <c r="E69" s="661"/>
      <c r="F69" s="661"/>
    </row>
    <row r="70" spans="1:6" ht="10.5" customHeight="1" x14ac:dyDescent="0.25">
      <c r="A70" s="656" t="s">
        <v>102</v>
      </c>
      <c r="B70" s="656" t="s">
        <v>659</v>
      </c>
      <c r="C70" s="660">
        <v>173</v>
      </c>
      <c r="D70" s="660" t="s">
        <v>187</v>
      </c>
      <c r="E70" s="661">
        <v>4</v>
      </c>
      <c r="F70" s="661">
        <f t="shared" si="1"/>
        <v>692</v>
      </c>
    </row>
    <row r="71" spans="1:6" ht="15.75" x14ac:dyDescent="0.25">
      <c r="A71" s="656"/>
      <c r="B71" s="664"/>
      <c r="C71" s="660"/>
      <c r="D71" s="660"/>
      <c r="E71" s="661"/>
      <c r="F71" s="661"/>
    </row>
    <row r="72" spans="1:6" ht="15.75" x14ac:dyDescent="0.25">
      <c r="A72" s="656"/>
      <c r="B72" s="659" t="s">
        <v>124</v>
      </c>
      <c r="C72" s="660"/>
      <c r="D72" s="660"/>
      <c r="E72" s="661"/>
      <c r="F72" s="661"/>
    </row>
    <row r="73" spans="1:6" ht="15.75" x14ac:dyDescent="0.25">
      <c r="A73" s="656"/>
      <c r="B73" s="656"/>
      <c r="C73" s="660"/>
      <c r="D73" s="660"/>
      <c r="E73" s="661"/>
      <c r="F73" s="661"/>
    </row>
    <row r="74" spans="1:6" ht="15.75" x14ac:dyDescent="0.25">
      <c r="A74" s="656"/>
      <c r="B74" s="659" t="s">
        <v>660</v>
      </c>
      <c r="C74" s="660"/>
      <c r="D74" s="660"/>
      <c r="E74" s="661"/>
      <c r="F74" s="661"/>
    </row>
    <row r="75" spans="1:6" ht="15.75" x14ac:dyDescent="0.25">
      <c r="A75" s="656"/>
      <c r="B75" s="659" t="s">
        <v>661</v>
      </c>
      <c r="C75" s="660"/>
      <c r="D75" s="660"/>
      <c r="E75" s="661"/>
      <c r="F75" s="661"/>
    </row>
    <row r="76" spans="1:6" ht="15.75" x14ac:dyDescent="0.25">
      <c r="A76" s="656"/>
      <c r="B76" s="656"/>
      <c r="C76" s="660"/>
      <c r="D76" s="660"/>
      <c r="E76" s="661"/>
      <c r="F76" s="661"/>
    </row>
    <row r="77" spans="1:6" ht="15.75" x14ac:dyDescent="0.25">
      <c r="A77" s="656" t="s">
        <v>104</v>
      </c>
      <c r="B77" s="656" t="s">
        <v>662</v>
      </c>
      <c r="C77" s="660">
        <v>85</v>
      </c>
      <c r="D77" s="660" t="s">
        <v>644</v>
      </c>
      <c r="E77" s="661">
        <v>65</v>
      </c>
      <c r="F77" s="661">
        <f t="shared" si="1"/>
        <v>5525</v>
      </c>
    </row>
    <row r="78" spans="1:6" ht="15.75" x14ac:dyDescent="0.25">
      <c r="A78" s="656"/>
      <c r="B78" s="656"/>
      <c r="C78" s="660"/>
      <c r="D78" s="660"/>
      <c r="E78" s="661"/>
      <c r="F78" s="661"/>
    </row>
    <row r="79" spans="1:6" ht="15.75" x14ac:dyDescent="0.25">
      <c r="A79" s="656"/>
      <c r="B79" s="659" t="s">
        <v>663</v>
      </c>
      <c r="C79" s="660"/>
      <c r="D79" s="660"/>
      <c r="E79" s="661"/>
      <c r="F79" s="661"/>
    </row>
    <row r="80" spans="1:6" ht="15.75" x14ac:dyDescent="0.25">
      <c r="A80" s="656"/>
      <c r="B80" s="656"/>
      <c r="C80" s="660"/>
      <c r="D80" s="660"/>
      <c r="E80" s="661"/>
      <c r="F80" s="661"/>
    </row>
    <row r="81" spans="1:6" ht="15.75" x14ac:dyDescent="0.25">
      <c r="A81" s="656"/>
      <c r="B81" s="659" t="s">
        <v>664</v>
      </c>
      <c r="C81" s="660"/>
      <c r="D81" s="660"/>
      <c r="E81" s="661"/>
      <c r="F81" s="661"/>
    </row>
    <row r="82" spans="1:6" ht="15.75" x14ac:dyDescent="0.25">
      <c r="A82" s="656"/>
      <c r="B82" s="659" t="s">
        <v>665</v>
      </c>
      <c r="C82" s="660"/>
      <c r="D82" s="660"/>
      <c r="E82" s="661"/>
      <c r="F82" s="661"/>
    </row>
    <row r="83" spans="1:6" ht="15.75" x14ac:dyDescent="0.25">
      <c r="A83" s="656"/>
      <c r="B83" s="656"/>
      <c r="C83" s="660"/>
      <c r="D83" s="660"/>
      <c r="E83" s="661"/>
      <c r="F83" s="661"/>
    </row>
    <row r="84" spans="1:6" ht="15.75" x14ac:dyDescent="0.25">
      <c r="A84" s="656" t="s">
        <v>136</v>
      </c>
      <c r="B84" s="656" t="s">
        <v>666</v>
      </c>
      <c r="C84" s="660">
        <v>36</v>
      </c>
      <c r="D84" s="660" t="s">
        <v>644</v>
      </c>
      <c r="E84" s="661">
        <v>12</v>
      </c>
      <c r="F84" s="661">
        <f t="shared" si="1"/>
        <v>432</v>
      </c>
    </row>
    <row r="85" spans="1:6" ht="15.75" x14ac:dyDescent="0.25">
      <c r="A85" s="656"/>
      <c r="B85" s="656"/>
      <c r="C85" s="660"/>
      <c r="D85" s="660"/>
      <c r="E85" s="661"/>
      <c r="F85" s="661"/>
    </row>
    <row r="86" spans="1:6" ht="15.75" x14ac:dyDescent="0.25">
      <c r="A86" s="656"/>
      <c r="B86" s="659" t="s">
        <v>667</v>
      </c>
      <c r="C86" s="660"/>
      <c r="D86" s="660"/>
      <c r="E86" s="661"/>
      <c r="F86" s="661"/>
    </row>
    <row r="87" spans="1:6" ht="15.75" x14ac:dyDescent="0.25">
      <c r="A87" s="656"/>
      <c r="B87" s="656"/>
      <c r="C87" s="660"/>
      <c r="D87" s="660"/>
      <c r="E87" s="661"/>
      <c r="F87" s="661"/>
    </row>
    <row r="88" spans="1:6" ht="15.75" x14ac:dyDescent="0.25">
      <c r="A88" s="656"/>
      <c r="B88" s="659" t="s">
        <v>668</v>
      </c>
      <c r="C88" s="660"/>
      <c r="D88" s="660"/>
      <c r="E88" s="661"/>
      <c r="F88" s="661"/>
    </row>
    <row r="89" spans="1:6" ht="15.75" x14ac:dyDescent="0.25">
      <c r="A89" s="656"/>
      <c r="B89" s="659" t="s">
        <v>669</v>
      </c>
      <c r="C89" s="660"/>
      <c r="D89" s="660"/>
      <c r="E89" s="661"/>
      <c r="F89" s="661"/>
    </row>
    <row r="90" spans="1:6" ht="15.75" x14ac:dyDescent="0.25">
      <c r="A90" s="656" t="s">
        <v>160</v>
      </c>
      <c r="B90" s="656" t="s">
        <v>670</v>
      </c>
      <c r="C90" s="660">
        <v>36</v>
      </c>
      <c r="D90" s="660" t="s">
        <v>644</v>
      </c>
      <c r="E90" s="661">
        <v>8.5</v>
      </c>
      <c r="F90" s="661">
        <f t="shared" si="1"/>
        <v>306</v>
      </c>
    </row>
    <row r="91" spans="1:6" ht="15.75" x14ac:dyDescent="0.25">
      <c r="A91" s="656"/>
      <c r="C91" s="660"/>
      <c r="D91" s="660"/>
      <c r="E91" s="661"/>
      <c r="F91" s="661"/>
    </row>
    <row r="92" spans="1:6" ht="16.5" thickBot="1" x14ac:dyDescent="0.3">
      <c r="A92" s="656"/>
      <c r="B92" s="656"/>
      <c r="C92" s="660"/>
      <c r="D92" s="660"/>
      <c r="E92" s="661"/>
      <c r="F92" s="661"/>
    </row>
    <row r="93" spans="1:6" ht="16.5" thickBot="1" x14ac:dyDescent="0.3">
      <c r="A93" s="656"/>
      <c r="B93" s="656" t="s">
        <v>444</v>
      </c>
      <c r="C93" s="660"/>
      <c r="D93" s="660"/>
      <c r="E93" s="661"/>
      <c r="F93" s="662">
        <f>SUM(F52:F90)</f>
        <v>11673.5</v>
      </c>
    </row>
    <row r="94" spans="1:6" ht="15.75" x14ac:dyDescent="0.25">
      <c r="A94" s="656"/>
      <c r="B94" s="656" t="s">
        <v>671</v>
      </c>
      <c r="C94" s="660"/>
      <c r="D94" s="660"/>
      <c r="E94" s="661"/>
      <c r="F94" s="661"/>
    </row>
    <row r="95" spans="1:6" ht="15.75" x14ac:dyDescent="0.25">
      <c r="A95" s="656"/>
      <c r="B95" s="656"/>
      <c r="C95" s="660"/>
      <c r="D95" s="660"/>
      <c r="E95" s="661"/>
      <c r="F95" s="661"/>
    </row>
    <row r="96" spans="1:6" ht="15.75" x14ac:dyDescent="0.25">
      <c r="A96" s="656"/>
      <c r="B96" s="656"/>
      <c r="C96" s="660"/>
      <c r="D96" s="660"/>
      <c r="E96" s="661"/>
      <c r="F96" s="661"/>
    </row>
    <row r="97" spans="1:6" ht="15.75" x14ac:dyDescent="0.25">
      <c r="A97" s="653" t="s">
        <v>71</v>
      </c>
      <c r="B97" s="653" t="s">
        <v>72</v>
      </c>
      <c r="C97" s="653" t="s">
        <v>19</v>
      </c>
      <c r="D97" s="653" t="s">
        <v>74</v>
      </c>
      <c r="E97" s="654" t="s">
        <v>614</v>
      </c>
      <c r="F97" s="654" t="s">
        <v>615</v>
      </c>
    </row>
    <row r="98" spans="1:6" ht="15.75" x14ac:dyDescent="0.25">
      <c r="A98" s="656"/>
      <c r="B98" s="656"/>
      <c r="C98" s="660"/>
      <c r="D98" s="660"/>
      <c r="E98" s="661"/>
      <c r="F98" s="661"/>
    </row>
    <row r="99" spans="1:6" ht="15.75" x14ac:dyDescent="0.25">
      <c r="A99" s="656"/>
      <c r="B99" s="665" t="s">
        <v>446</v>
      </c>
      <c r="C99" s="660"/>
      <c r="D99" s="660"/>
      <c r="E99" s="661"/>
      <c r="F99" s="661"/>
    </row>
    <row r="100" spans="1:6" ht="15.75" x14ac:dyDescent="0.25">
      <c r="A100" s="656"/>
      <c r="B100" s="656"/>
      <c r="C100" s="660"/>
      <c r="D100" s="660"/>
      <c r="E100" s="661"/>
      <c r="F100" s="661"/>
    </row>
    <row r="101" spans="1:6" ht="15.75" x14ac:dyDescent="0.25">
      <c r="A101" s="656"/>
      <c r="B101" s="656" t="s">
        <v>672</v>
      </c>
      <c r="C101" s="660"/>
      <c r="D101" s="660"/>
      <c r="E101" s="661"/>
      <c r="F101" s="661">
        <f>SUM(F11:F45)</f>
        <v>34524</v>
      </c>
    </row>
    <row r="102" spans="1:6" ht="15.75" x14ac:dyDescent="0.25">
      <c r="A102" s="656"/>
      <c r="B102" s="656"/>
      <c r="C102" s="660"/>
      <c r="D102" s="660"/>
      <c r="E102" s="661"/>
      <c r="F102" s="661"/>
    </row>
    <row r="103" spans="1:6" ht="15.75" x14ac:dyDescent="0.25">
      <c r="A103" s="656"/>
      <c r="B103" s="656" t="s">
        <v>673</v>
      </c>
      <c r="C103" s="660"/>
      <c r="D103" s="660"/>
      <c r="E103" s="661"/>
      <c r="F103" s="661">
        <f>SUM(F52:F90)</f>
        <v>11673.5</v>
      </c>
    </row>
    <row r="104" spans="1:6" ht="15.75" x14ac:dyDescent="0.25">
      <c r="A104" s="656"/>
      <c r="B104" s="656"/>
      <c r="C104" s="660"/>
      <c r="D104" s="660"/>
      <c r="E104" s="661"/>
      <c r="F104" s="661"/>
    </row>
    <row r="105" spans="1:6" ht="15.75" x14ac:dyDescent="0.25">
      <c r="A105" s="656"/>
      <c r="C105" s="660"/>
      <c r="D105" s="660"/>
      <c r="E105" s="661"/>
      <c r="F105" s="661"/>
    </row>
    <row r="106" spans="1:6" ht="15.75" x14ac:dyDescent="0.25">
      <c r="A106" s="656"/>
      <c r="C106" s="660"/>
      <c r="D106" s="660"/>
      <c r="E106" s="661"/>
      <c r="F106" s="661"/>
    </row>
    <row r="107" spans="1:6" ht="15.75" x14ac:dyDescent="0.25">
      <c r="A107" s="656"/>
      <c r="B107" s="656"/>
      <c r="C107" s="660"/>
      <c r="D107" s="660"/>
      <c r="E107" s="661"/>
      <c r="F107" s="661"/>
    </row>
    <row r="108" spans="1:6" ht="15.75" x14ac:dyDescent="0.25">
      <c r="A108" s="656"/>
      <c r="B108" s="656"/>
      <c r="C108" s="660"/>
      <c r="D108" s="660"/>
      <c r="E108" s="661"/>
      <c r="F108" s="661"/>
    </row>
    <row r="109" spans="1:6" ht="15.75" x14ac:dyDescent="0.25">
      <c r="A109" s="656"/>
      <c r="B109" s="656"/>
      <c r="C109" s="660"/>
      <c r="D109" s="660"/>
      <c r="E109" s="661"/>
      <c r="F109" s="661"/>
    </row>
    <row r="110" spans="1:6" ht="15.75" x14ac:dyDescent="0.25">
      <c r="A110" s="656"/>
      <c r="B110" s="656"/>
      <c r="C110" s="660"/>
      <c r="D110" s="660"/>
      <c r="E110" s="661"/>
      <c r="F110" s="661"/>
    </row>
    <row r="111" spans="1:6" ht="15.75" x14ac:dyDescent="0.25">
      <c r="A111" s="656"/>
      <c r="B111" s="656"/>
      <c r="C111" s="660"/>
      <c r="D111" s="660"/>
      <c r="E111" s="661"/>
      <c r="F111" s="661"/>
    </row>
    <row r="112" spans="1:6" ht="15.75" x14ac:dyDescent="0.25">
      <c r="A112" s="656"/>
      <c r="B112" s="656"/>
      <c r="C112" s="660"/>
      <c r="D112" s="660"/>
      <c r="E112" s="661"/>
      <c r="F112" s="661"/>
    </row>
    <row r="113" spans="1:6" ht="15.75" x14ac:dyDescent="0.25">
      <c r="A113" s="656"/>
      <c r="B113" s="656"/>
      <c r="C113" s="660"/>
      <c r="D113" s="660"/>
      <c r="E113" s="661"/>
      <c r="F113" s="661"/>
    </row>
    <row r="114" spans="1:6" ht="15.75" x14ac:dyDescent="0.25">
      <c r="A114" s="656"/>
      <c r="B114" s="656"/>
      <c r="C114" s="660"/>
      <c r="D114" s="660"/>
      <c r="E114" s="661"/>
      <c r="F114" s="661"/>
    </row>
    <row r="115" spans="1:6" ht="15.75" x14ac:dyDescent="0.25">
      <c r="A115" s="656"/>
      <c r="B115" s="656"/>
      <c r="C115" s="660"/>
      <c r="D115" s="660"/>
      <c r="E115" s="661"/>
      <c r="F115" s="661"/>
    </row>
    <row r="116" spans="1:6" ht="15.75" x14ac:dyDescent="0.25">
      <c r="A116" s="656"/>
      <c r="B116" s="656"/>
      <c r="C116" s="660"/>
      <c r="D116" s="660"/>
      <c r="E116" s="661"/>
      <c r="F116" s="661"/>
    </row>
    <row r="117" spans="1:6" ht="15.75" x14ac:dyDescent="0.25">
      <c r="A117" s="656"/>
      <c r="B117" s="656"/>
      <c r="C117" s="660"/>
      <c r="D117" s="660"/>
      <c r="E117" s="661"/>
      <c r="F117" s="661"/>
    </row>
    <row r="118" spans="1:6" ht="15.75" x14ac:dyDescent="0.25">
      <c r="A118" s="656"/>
      <c r="B118" s="656"/>
      <c r="C118" s="660"/>
      <c r="D118" s="660"/>
      <c r="E118" s="661"/>
      <c r="F118" s="661"/>
    </row>
    <row r="119" spans="1:6" ht="15.75" x14ac:dyDescent="0.25">
      <c r="A119" s="656"/>
      <c r="B119" s="656"/>
      <c r="C119" s="660"/>
      <c r="D119" s="660"/>
      <c r="E119" s="661"/>
      <c r="F119" s="661"/>
    </row>
    <row r="120" spans="1:6" ht="15.75" x14ac:dyDescent="0.25">
      <c r="A120" s="656"/>
      <c r="B120" s="656"/>
      <c r="C120" s="660"/>
      <c r="D120" s="660"/>
      <c r="E120" s="661"/>
      <c r="F120" s="661"/>
    </row>
    <row r="121" spans="1:6" ht="15.75" x14ac:dyDescent="0.25">
      <c r="A121" s="656"/>
      <c r="B121" s="656"/>
      <c r="C121" s="660"/>
      <c r="D121" s="660"/>
      <c r="E121" s="661"/>
      <c r="F121" s="661"/>
    </row>
    <row r="122" spans="1:6" ht="15.75" x14ac:dyDescent="0.25">
      <c r="A122" s="656"/>
      <c r="B122" s="656"/>
      <c r="C122" s="660"/>
      <c r="D122" s="660"/>
      <c r="E122" s="661"/>
      <c r="F122" s="661"/>
    </row>
    <row r="123" spans="1:6" ht="15.75" x14ac:dyDescent="0.25">
      <c r="A123" s="656"/>
      <c r="B123" s="656"/>
      <c r="C123" s="660"/>
      <c r="D123" s="660"/>
      <c r="E123" s="661"/>
      <c r="F123" s="661"/>
    </row>
    <row r="124" spans="1:6" ht="15.75" x14ac:dyDescent="0.25">
      <c r="A124" s="656"/>
      <c r="B124" s="656"/>
      <c r="C124" s="660"/>
      <c r="D124" s="660"/>
      <c r="E124" s="661"/>
      <c r="F124" s="661"/>
    </row>
    <row r="125" spans="1:6" ht="15.75" x14ac:dyDescent="0.25">
      <c r="A125" s="656"/>
      <c r="B125" s="656"/>
      <c r="C125" s="660"/>
      <c r="D125" s="660"/>
      <c r="E125" s="661"/>
      <c r="F125" s="661"/>
    </row>
    <row r="126" spans="1:6" ht="15.75" x14ac:dyDescent="0.25">
      <c r="A126" s="656"/>
      <c r="B126" s="656"/>
      <c r="C126" s="660"/>
      <c r="D126" s="660"/>
      <c r="E126" s="661"/>
      <c r="F126" s="661"/>
    </row>
    <row r="127" spans="1:6" ht="15.75" x14ac:dyDescent="0.25">
      <c r="A127" s="656"/>
      <c r="B127" s="656"/>
      <c r="C127" s="660"/>
      <c r="D127" s="660"/>
      <c r="E127" s="661"/>
      <c r="F127" s="661"/>
    </row>
    <row r="128" spans="1:6" ht="15.75" x14ac:dyDescent="0.25">
      <c r="A128" s="656"/>
      <c r="B128" s="656"/>
      <c r="C128" s="660"/>
      <c r="D128" s="660"/>
      <c r="E128" s="661"/>
      <c r="F128" s="661"/>
    </row>
    <row r="129" spans="1:6" ht="15.75" x14ac:dyDescent="0.25">
      <c r="A129" s="656"/>
      <c r="B129" s="656"/>
      <c r="C129" s="660"/>
      <c r="D129" s="660"/>
      <c r="E129" s="661"/>
      <c r="F129" s="661"/>
    </row>
    <row r="130" spans="1:6" ht="15.75" x14ac:dyDescent="0.25">
      <c r="A130" s="656"/>
      <c r="B130" s="656"/>
      <c r="C130" s="660"/>
      <c r="D130" s="660"/>
      <c r="E130" s="661"/>
      <c r="F130" s="661"/>
    </row>
    <row r="131" spans="1:6" ht="15.75" x14ac:dyDescent="0.25">
      <c r="A131" s="656"/>
      <c r="B131" s="656"/>
      <c r="C131" s="660"/>
      <c r="D131" s="660"/>
      <c r="E131" s="661"/>
      <c r="F131" s="661"/>
    </row>
    <row r="132" spans="1:6" ht="15.75" x14ac:dyDescent="0.25">
      <c r="A132" s="656"/>
      <c r="B132" s="656"/>
      <c r="C132" s="660"/>
      <c r="D132" s="660"/>
      <c r="E132" s="661"/>
      <c r="F132" s="661"/>
    </row>
    <row r="133" spans="1:6" ht="15.75" x14ac:dyDescent="0.25">
      <c r="A133" s="656"/>
      <c r="B133" s="656"/>
      <c r="C133" s="660"/>
      <c r="D133" s="660"/>
      <c r="E133" s="661"/>
      <c r="F133" s="661"/>
    </row>
    <row r="134" spans="1:6" ht="15.75" x14ac:dyDescent="0.25">
      <c r="A134" s="656"/>
      <c r="B134" s="656"/>
      <c r="C134" s="660"/>
      <c r="D134" s="660"/>
      <c r="E134" s="661"/>
      <c r="F134" s="661"/>
    </row>
    <row r="135" spans="1:6" ht="15.75" x14ac:dyDescent="0.25">
      <c r="A135" s="656"/>
      <c r="B135" s="656"/>
      <c r="C135" s="660"/>
      <c r="D135" s="660"/>
      <c r="E135" s="661"/>
      <c r="F135" s="661"/>
    </row>
    <row r="136" spans="1:6" ht="15.75" x14ac:dyDescent="0.25">
      <c r="A136" s="656"/>
      <c r="B136" s="656"/>
      <c r="C136" s="660"/>
      <c r="D136" s="660"/>
      <c r="E136" s="661"/>
      <c r="F136" s="661"/>
    </row>
    <row r="137" spans="1:6" ht="15.75" x14ac:dyDescent="0.25">
      <c r="A137" s="656"/>
      <c r="B137" s="656"/>
      <c r="C137" s="660"/>
      <c r="D137" s="660"/>
      <c r="E137" s="661"/>
      <c r="F137" s="661"/>
    </row>
    <row r="138" spans="1:6" ht="15.75" x14ac:dyDescent="0.25">
      <c r="A138" s="656"/>
      <c r="B138" s="656"/>
      <c r="C138" s="660"/>
      <c r="D138" s="660"/>
      <c r="E138" s="661"/>
      <c r="F138" s="661"/>
    </row>
    <row r="139" spans="1:6" ht="15.75" x14ac:dyDescent="0.25">
      <c r="A139" s="656"/>
      <c r="B139" s="656"/>
      <c r="C139" s="660"/>
      <c r="D139" s="660"/>
      <c r="E139" s="661"/>
      <c r="F139" s="661"/>
    </row>
    <row r="140" spans="1:6" ht="16.5" thickBot="1" x14ac:dyDescent="0.3">
      <c r="A140" s="656"/>
      <c r="B140" s="659" t="s">
        <v>447</v>
      </c>
      <c r="C140" s="660"/>
      <c r="D140" s="660"/>
      <c r="E140" s="661"/>
      <c r="F140" s="661"/>
    </row>
    <row r="141" spans="1:6" ht="16.5" thickBot="1" x14ac:dyDescent="0.3">
      <c r="A141" s="656"/>
      <c r="B141" s="656" t="s">
        <v>674</v>
      </c>
      <c r="C141" s="660"/>
      <c r="D141" s="660"/>
      <c r="E141" s="661"/>
      <c r="F141" s="662">
        <f>SUM(F101:F103)</f>
        <v>46197.5</v>
      </c>
    </row>
    <row r="142" spans="1:6" ht="15.75" x14ac:dyDescent="0.25">
      <c r="A142" s="656"/>
      <c r="B142" s="656"/>
      <c r="C142" s="660"/>
      <c r="D142" s="660"/>
      <c r="E142" s="661"/>
      <c r="F142" s="661"/>
    </row>
    <row r="143" spans="1:6" ht="15.75" x14ac:dyDescent="0.25">
      <c r="A143" s="656"/>
      <c r="B143" s="656"/>
      <c r="C143" s="660"/>
      <c r="D143" s="660"/>
      <c r="E143" s="661"/>
      <c r="F143" s="661"/>
    </row>
    <row r="144" spans="1:6" ht="15.75" x14ac:dyDescent="0.25">
      <c r="A144" s="656"/>
      <c r="B144" s="656" t="s">
        <v>675</v>
      </c>
      <c r="C144" s="660"/>
      <c r="D144" s="660"/>
      <c r="E144" s="661"/>
      <c r="F144" s="661"/>
    </row>
    <row r="145" spans="1:6" ht="15.75" x14ac:dyDescent="0.25">
      <c r="A145" s="653" t="s">
        <v>71</v>
      </c>
      <c r="B145" s="653" t="s">
        <v>72</v>
      </c>
      <c r="C145" s="653" t="s">
        <v>19</v>
      </c>
      <c r="D145" s="653" t="s">
        <v>74</v>
      </c>
      <c r="E145" s="654" t="s">
        <v>614</v>
      </c>
      <c r="F145" s="654" t="s">
        <v>615</v>
      </c>
    </row>
    <row r="146" spans="1:6" ht="15.75" x14ac:dyDescent="0.25">
      <c r="A146" s="656"/>
      <c r="B146" s="656"/>
      <c r="C146" s="660"/>
      <c r="D146" s="660"/>
      <c r="E146" s="661"/>
      <c r="F146" s="661"/>
    </row>
    <row r="147" spans="1:6" ht="15.75" x14ac:dyDescent="0.25">
      <c r="A147" s="656"/>
      <c r="B147" s="659" t="s">
        <v>676</v>
      </c>
      <c r="C147" s="660"/>
      <c r="D147" s="660"/>
      <c r="E147" s="661"/>
      <c r="F147" s="661"/>
    </row>
    <row r="148" spans="1:6" ht="15.75" x14ac:dyDescent="0.25">
      <c r="A148" s="656"/>
      <c r="B148" s="659" t="s">
        <v>99</v>
      </c>
      <c r="C148" s="660"/>
      <c r="D148" s="660"/>
      <c r="E148" s="661"/>
      <c r="F148" s="661"/>
    </row>
    <row r="149" spans="1:6" ht="15.75" x14ac:dyDescent="0.25">
      <c r="A149" s="656"/>
      <c r="B149" s="656"/>
      <c r="C149" s="660"/>
      <c r="D149" s="660"/>
      <c r="E149" s="661"/>
      <c r="F149" s="661"/>
    </row>
    <row r="150" spans="1:6" ht="15.75" x14ac:dyDescent="0.25">
      <c r="A150" s="656"/>
      <c r="B150" s="659" t="s">
        <v>677</v>
      </c>
      <c r="C150" s="660"/>
      <c r="D150" s="660"/>
      <c r="E150" s="661"/>
      <c r="F150" s="661"/>
    </row>
    <row r="151" spans="1:6" ht="15.75" x14ac:dyDescent="0.25">
      <c r="A151" s="656"/>
      <c r="B151" s="659" t="s">
        <v>678</v>
      </c>
      <c r="C151" s="660"/>
      <c r="D151" s="660"/>
      <c r="E151" s="661"/>
      <c r="F151" s="661"/>
    </row>
    <row r="152" spans="1:6" ht="15.75" x14ac:dyDescent="0.25">
      <c r="A152" s="656"/>
      <c r="B152" s="656"/>
      <c r="C152" s="660"/>
      <c r="D152" s="660"/>
      <c r="E152" s="661"/>
      <c r="F152" s="661"/>
    </row>
    <row r="153" spans="1:6" ht="15.75" x14ac:dyDescent="0.25">
      <c r="A153" s="656" t="s">
        <v>79</v>
      </c>
      <c r="B153" s="656" t="s">
        <v>146</v>
      </c>
      <c r="C153" s="660">
        <v>4</v>
      </c>
      <c r="D153" s="660" t="s">
        <v>629</v>
      </c>
      <c r="E153" s="661">
        <v>52</v>
      </c>
      <c r="F153" s="661">
        <f>SUM(E153*C153)</f>
        <v>208</v>
      </c>
    </row>
    <row r="154" spans="1:6" ht="15.75" x14ac:dyDescent="0.25">
      <c r="A154" s="656"/>
      <c r="B154" s="656"/>
      <c r="C154" s="660"/>
      <c r="D154" s="660"/>
      <c r="E154" s="661"/>
      <c r="F154" s="661"/>
    </row>
    <row r="155" spans="1:6" ht="15.75" x14ac:dyDescent="0.25">
      <c r="A155" s="656" t="s">
        <v>84</v>
      </c>
      <c r="B155" s="656" t="s">
        <v>679</v>
      </c>
      <c r="C155" s="660">
        <v>9</v>
      </c>
      <c r="D155" s="660" t="s">
        <v>629</v>
      </c>
      <c r="E155" s="661">
        <v>52</v>
      </c>
      <c r="F155" s="661">
        <f t="shared" ref="F155:F175" si="2">SUM(E155*C155)</f>
        <v>468</v>
      </c>
    </row>
    <row r="156" spans="1:6" ht="15.75" x14ac:dyDescent="0.25">
      <c r="A156" s="656"/>
      <c r="B156" s="656"/>
      <c r="C156" s="660"/>
      <c r="D156" s="660"/>
      <c r="E156" s="661"/>
      <c r="F156" s="661"/>
    </row>
    <row r="157" spans="1:6" ht="15.75" x14ac:dyDescent="0.25">
      <c r="A157" s="656"/>
      <c r="B157" s="664" t="s">
        <v>680</v>
      </c>
      <c r="C157" s="660"/>
      <c r="D157" s="660"/>
      <c r="E157" s="661"/>
      <c r="F157" s="661"/>
    </row>
    <row r="158" spans="1:6" ht="15.75" x14ac:dyDescent="0.25">
      <c r="A158" s="656"/>
      <c r="B158" s="664"/>
      <c r="C158" s="660"/>
      <c r="D158" s="660"/>
      <c r="E158" s="661"/>
      <c r="F158" s="661"/>
    </row>
    <row r="159" spans="1:6" ht="15.75" x14ac:dyDescent="0.25">
      <c r="A159" s="656"/>
      <c r="B159" s="659" t="s">
        <v>681</v>
      </c>
      <c r="C159" s="660"/>
      <c r="D159" s="660"/>
      <c r="E159" s="661"/>
      <c r="F159" s="661"/>
    </row>
    <row r="160" spans="1:6" ht="15.75" x14ac:dyDescent="0.25">
      <c r="A160" s="656"/>
      <c r="B160" s="659" t="s">
        <v>682</v>
      </c>
      <c r="C160" s="660"/>
      <c r="D160" s="660"/>
      <c r="E160" s="661"/>
      <c r="F160" s="661"/>
    </row>
    <row r="161" spans="1:6" ht="15.75" x14ac:dyDescent="0.25">
      <c r="A161" s="656"/>
      <c r="B161" s="656"/>
      <c r="C161" s="660"/>
      <c r="D161" s="660"/>
      <c r="E161" s="661"/>
      <c r="F161" s="661"/>
    </row>
    <row r="162" spans="1:6" ht="15.75" x14ac:dyDescent="0.25">
      <c r="A162" s="656" t="s">
        <v>86</v>
      </c>
      <c r="B162" s="656" t="s">
        <v>683</v>
      </c>
      <c r="C162" s="660">
        <v>199</v>
      </c>
      <c r="D162" s="660" t="s">
        <v>445</v>
      </c>
      <c r="E162" s="661">
        <v>3</v>
      </c>
      <c r="F162" s="661">
        <f t="shared" si="2"/>
        <v>597</v>
      </c>
    </row>
    <row r="163" spans="1:6" ht="15.75" x14ac:dyDescent="0.25">
      <c r="A163" s="656"/>
      <c r="B163" s="656"/>
      <c r="C163" s="660"/>
      <c r="D163" s="660"/>
      <c r="E163" s="661"/>
      <c r="F163" s="661"/>
    </row>
    <row r="164" spans="1:6" ht="15.75" x14ac:dyDescent="0.25">
      <c r="A164" s="656" t="s">
        <v>88</v>
      </c>
      <c r="B164" s="656" t="s">
        <v>683</v>
      </c>
      <c r="C164" s="660">
        <v>359</v>
      </c>
      <c r="D164" s="660" t="s">
        <v>445</v>
      </c>
      <c r="E164" s="661">
        <v>3</v>
      </c>
      <c r="F164" s="661">
        <f t="shared" si="2"/>
        <v>1077</v>
      </c>
    </row>
    <row r="165" spans="1:6" ht="15.75" x14ac:dyDescent="0.25">
      <c r="A165" s="656"/>
      <c r="B165" s="656"/>
      <c r="C165" s="660"/>
      <c r="D165" s="660"/>
      <c r="E165" s="661"/>
      <c r="F165" s="661"/>
    </row>
    <row r="166" spans="1:6" ht="15.75" x14ac:dyDescent="0.25">
      <c r="A166" s="656" t="s">
        <v>91</v>
      </c>
      <c r="B166" s="656" t="s">
        <v>684</v>
      </c>
      <c r="C166" s="660">
        <v>497</v>
      </c>
      <c r="D166" s="660" t="s">
        <v>445</v>
      </c>
      <c r="E166" s="661">
        <v>3.5</v>
      </c>
      <c r="F166" s="661">
        <f t="shared" si="2"/>
        <v>1739.5</v>
      </c>
    </row>
    <row r="167" spans="1:6" ht="15.75" x14ac:dyDescent="0.25">
      <c r="A167" s="656"/>
      <c r="B167" s="656"/>
      <c r="C167" s="660"/>
      <c r="D167" s="660"/>
      <c r="E167" s="661"/>
      <c r="F167" s="661"/>
    </row>
    <row r="168" spans="1:6" ht="15.75" x14ac:dyDescent="0.25">
      <c r="A168" s="656" t="s">
        <v>95</v>
      </c>
      <c r="B168" s="656" t="s">
        <v>685</v>
      </c>
      <c r="C168" s="660">
        <v>777</v>
      </c>
      <c r="D168" s="660" t="s">
        <v>445</v>
      </c>
      <c r="E168" s="661">
        <v>3.5</v>
      </c>
      <c r="F168" s="661">
        <f t="shared" si="2"/>
        <v>2719.5</v>
      </c>
    </row>
    <row r="169" spans="1:6" ht="15.75" x14ac:dyDescent="0.25">
      <c r="A169" s="656"/>
      <c r="B169" s="656"/>
      <c r="C169" s="660"/>
      <c r="D169" s="660"/>
      <c r="E169" s="661"/>
      <c r="F169" s="661"/>
    </row>
    <row r="170" spans="1:6" ht="15.75" x14ac:dyDescent="0.25">
      <c r="A170" s="656"/>
      <c r="B170" s="659" t="s">
        <v>686</v>
      </c>
      <c r="C170" s="660"/>
      <c r="D170" s="660"/>
      <c r="E170" s="661"/>
      <c r="F170" s="661"/>
    </row>
    <row r="171" spans="1:6" ht="15.75" x14ac:dyDescent="0.25">
      <c r="A171" s="656"/>
      <c r="B171" s="659" t="s">
        <v>687</v>
      </c>
      <c r="C171" s="660"/>
      <c r="D171" s="660"/>
      <c r="E171" s="661"/>
      <c r="F171" s="661"/>
    </row>
    <row r="172" spans="1:6" ht="15.75" x14ac:dyDescent="0.25">
      <c r="A172" s="656"/>
      <c r="B172" s="656"/>
      <c r="C172" s="660"/>
      <c r="D172" s="660"/>
      <c r="E172" s="661"/>
      <c r="F172" s="661"/>
    </row>
    <row r="173" spans="1:6" ht="15.75" x14ac:dyDescent="0.25">
      <c r="A173" s="656" t="s">
        <v>102</v>
      </c>
      <c r="B173" s="656" t="s">
        <v>688</v>
      </c>
      <c r="C173" s="660">
        <v>70</v>
      </c>
      <c r="D173" s="660" t="s">
        <v>644</v>
      </c>
      <c r="E173" s="661">
        <v>7.5</v>
      </c>
      <c r="F173" s="661">
        <f t="shared" si="2"/>
        <v>525</v>
      </c>
    </row>
    <row r="174" spans="1:6" ht="15.75" x14ac:dyDescent="0.25">
      <c r="A174" s="656"/>
      <c r="B174" s="656"/>
      <c r="C174" s="660"/>
      <c r="D174" s="660"/>
      <c r="E174" s="661"/>
      <c r="F174" s="661"/>
    </row>
    <row r="175" spans="1:6" ht="15.75" x14ac:dyDescent="0.25">
      <c r="A175" s="656" t="s">
        <v>104</v>
      </c>
      <c r="B175" s="656" t="s">
        <v>689</v>
      </c>
      <c r="C175" s="660">
        <v>136</v>
      </c>
      <c r="D175" s="660" t="s">
        <v>644</v>
      </c>
      <c r="E175" s="661">
        <v>7.5</v>
      </c>
      <c r="F175" s="661">
        <f t="shared" si="2"/>
        <v>1020</v>
      </c>
    </row>
    <row r="176" spans="1:6" ht="15.75" x14ac:dyDescent="0.25">
      <c r="A176" s="656"/>
      <c r="B176" s="656"/>
      <c r="C176" s="660"/>
      <c r="D176" s="660"/>
      <c r="E176" s="661"/>
      <c r="F176" s="661"/>
    </row>
    <row r="177" spans="1:6" ht="16.5" thickBot="1" x14ac:dyDescent="0.3">
      <c r="A177" s="656"/>
      <c r="B177" s="659" t="s">
        <v>690</v>
      </c>
      <c r="C177" s="660"/>
      <c r="D177" s="660"/>
      <c r="E177" s="661"/>
      <c r="F177" s="661"/>
    </row>
    <row r="178" spans="1:6" ht="16.5" thickBot="1" x14ac:dyDescent="0.3">
      <c r="A178" s="656"/>
      <c r="B178" s="656" t="s">
        <v>691</v>
      </c>
      <c r="C178" s="660"/>
      <c r="D178" s="660"/>
      <c r="E178" s="661"/>
      <c r="F178" s="662">
        <f>SUM(F153:F175)</f>
        <v>8354</v>
      </c>
    </row>
    <row r="179" spans="1:6" ht="15.75" x14ac:dyDescent="0.25">
      <c r="A179" s="656"/>
      <c r="B179" s="656"/>
      <c r="C179" s="660"/>
      <c r="D179" s="660"/>
      <c r="E179" s="661"/>
      <c r="F179" s="661"/>
    </row>
    <row r="180" spans="1:6" ht="15.75" x14ac:dyDescent="0.25">
      <c r="A180" s="656"/>
      <c r="B180" s="659" t="s">
        <v>692</v>
      </c>
      <c r="C180" s="660"/>
      <c r="D180" s="660"/>
      <c r="E180" s="661"/>
      <c r="F180" s="661"/>
    </row>
    <row r="181" spans="1:6" ht="15.75" x14ac:dyDescent="0.25">
      <c r="A181" s="656"/>
      <c r="B181" s="656"/>
      <c r="C181" s="660"/>
      <c r="D181" s="660"/>
      <c r="E181" s="661"/>
      <c r="F181" s="661"/>
    </row>
    <row r="182" spans="1:6" ht="15.75" x14ac:dyDescent="0.25">
      <c r="A182" s="656"/>
      <c r="B182" s="659" t="s">
        <v>693</v>
      </c>
      <c r="C182" s="660"/>
      <c r="D182" s="660"/>
      <c r="E182" s="661"/>
      <c r="F182" s="661"/>
    </row>
    <row r="183" spans="1:6" ht="15.75" x14ac:dyDescent="0.25">
      <c r="A183" s="656"/>
      <c r="B183" s="659" t="s">
        <v>694</v>
      </c>
      <c r="C183" s="660"/>
      <c r="D183" s="660"/>
      <c r="E183" s="661"/>
      <c r="F183" s="661"/>
    </row>
    <row r="184" spans="1:6" ht="15.75" x14ac:dyDescent="0.25">
      <c r="A184" s="656"/>
      <c r="B184" s="656"/>
      <c r="C184" s="660"/>
      <c r="D184" s="660"/>
      <c r="E184" s="661"/>
      <c r="F184" s="661"/>
    </row>
    <row r="185" spans="1:6" ht="15.75" x14ac:dyDescent="0.25">
      <c r="A185" s="656"/>
      <c r="B185" s="656" t="s">
        <v>695</v>
      </c>
      <c r="C185" s="660">
        <v>269</v>
      </c>
      <c r="D185" s="660" t="s">
        <v>644</v>
      </c>
      <c r="E185" s="661">
        <v>58</v>
      </c>
      <c r="F185" s="661">
        <f>SUM(E185*C185)</f>
        <v>15602</v>
      </c>
    </row>
    <row r="186" spans="1:6" ht="15.75" x14ac:dyDescent="0.25">
      <c r="A186" s="656"/>
      <c r="B186" s="656"/>
      <c r="C186" s="660"/>
      <c r="D186" s="660"/>
      <c r="E186" s="661"/>
      <c r="F186" s="661"/>
    </row>
    <row r="187" spans="1:6" ht="15.75" x14ac:dyDescent="0.25">
      <c r="A187" s="656"/>
      <c r="B187" s="656"/>
      <c r="C187" s="660"/>
      <c r="D187" s="660"/>
      <c r="E187" s="661"/>
      <c r="F187" s="661"/>
    </row>
    <row r="188" spans="1:6" ht="16.5" thickBot="1" x14ac:dyDescent="0.3">
      <c r="A188" s="656"/>
      <c r="B188" s="659" t="s">
        <v>692</v>
      </c>
      <c r="C188" s="660"/>
      <c r="D188" s="660"/>
      <c r="E188" s="661"/>
      <c r="F188" s="661"/>
    </row>
    <row r="189" spans="1:6" ht="16.5" thickBot="1" x14ac:dyDescent="0.3">
      <c r="A189" s="656"/>
      <c r="B189" s="656" t="s">
        <v>691</v>
      </c>
      <c r="C189" s="660"/>
      <c r="D189" s="660"/>
      <c r="E189" s="661"/>
      <c r="F189" s="662">
        <f>SUM(F185:F188)</f>
        <v>15602</v>
      </c>
    </row>
    <row r="190" spans="1:6" ht="15.75" x14ac:dyDescent="0.25">
      <c r="A190" s="656"/>
      <c r="B190" s="656"/>
      <c r="C190" s="660"/>
      <c r="D190" s="660"/>
      <c r="E190" s="661"/>
      <c r="F190" s="661"/>
    </row>
    <row r="191" spans="1:6" ht="15.75" x14ac:dyDescent="0.25">
      <c r="A191" s="656"/>
      <c r="B191" s="656" t="s">
        <v>696</v>
      </c>
      <c r="C191" s="660"/>
      <c r="D191" s="660"/>
      <c r="E191" s="661"/>
      <c r="F191" s="661"/>
    </row>
    <row r="192" spans="1:6" ht="15.75" x14ac:dyDescent="0.25">
      <c r="A192" s="653" t="s">
        <v>71</v>
      </c>
      <c r="B192" s="653" t="s">
        <v>72</v>
      </c>
      <c r="C192" s="653" t="s">
        <v>19</v>
      </c>
      <c r="D192" s="653" t="s">
        <v>74</v>
      </c>
      <c r="E192" s="654" t="s">
        <v>614</v>
      </c>
      <c r="F192" s="654" t="s">
        <v>615</v>
      </c>
    </row>
    <row r="193" spans="1:6" ht="15.75" x14ac:dyDescent="0.25">
      <c r="A193" s="656"/>
      <c r="B193" s="665" t="s">
        <v>163</v>
      </c>
      <c r="C193" s="660"/>
      <c r="D193" s="660"/>
      <c r="E193" s="661"/>
      <c r="F193" s="661"/>
    </row>
    <row r="194" spans="1:6" ht="15.75" x14ac:dyDescent="0.25">
      <c r="A194" s="656"/>
      <c r="B194" s="659" t="s">
        <v>697</v>
      </c>
      <c r="C194" s="660"/>
      <c r="D194" s="660"/>
      <c r="E194" s="661"/>
      <c r="F194" s="661"/>
    </row>
    <row r="195" spans="1:6" ht="15.75" x14ac:dyDescent="0.25">
      <c r="A195" s="656"/>
      <c r="B195" s="656"/>
      <c r="C195" s="660"/>
      <c r="D195" s="660"/>
      <c r="E195" s="661"/>
      <c r="F195" s="661"/>
    </row>
    <row r="196" spans="1:6" ht="15.75" x14ac:dyDescent="0.25">
      <c r="A196" s="656" t="s">
        <v>79</v>
      </c>
      <c r="B196" s="656" t="s">
        <v>698</v>
      </c>
      <c r="C196" s="660"/>
      <c r="D196" s="660"/>
      <c r="E196" s="661"/>
      <c r="F196" s="661"/>
    </row>
    <row r="197" spans="1:6" ht="15.75" x14ac:dyDescent="0.25">
      <c r="A197" s="656"/>
      <c r="B197" s="656" t="s">
        <v>699</v>
      </c>
      <c r="C197" s="660"/>
      <c r="D197" s="660"/>
      <c r="E197" s="661"/>
      <c r="F197" s="661"/>
    </row>
    <row r="198" spans="1:6" ht="15.75" x14ac:dyDescent="0.25">
      <c r="A198" s="656"/>
      <c r="B198" s="656" t="s">
        <v>700</v>
      </c>
      <c r="C198" s="660">
        <v>385</v>
      </c>
      <c r="D198" s="660" t="s">
        <v>644</v>
      </c>
      <c r="E198" s="661">
        <v>25</v>
      </c>
      <c r="F198" s="661">
        <f>SUM(E198*C198)</f>
        <v>9625</v>
      </c>
    </row>
    <row r="199" spans="1:6" ht="15.75" x14ac:dyDescent="0.25">
      <c r="A199" s="656"/>
      <c r="B199" s="656"/>
      <c r="C199" s="660"/>
      <c r="D199" s="660"/>
      <c r="E199" s="661"/>
      <c r="F199" s="661"/>
    </row>
    <row r="200" spans="1:6" ht="15.75" x14ac:dyDescent="0.25">
      <c r="A200" s="656" t="s">
        <v>84</v>
      </c>
      <c r="B200" s="656" t="s">
        <v>701</v>
      </c>
      <c r="C200" s="660">
        <v>37</v>
      </c>
      <c r="D200" s="660" t="s">
        <v>187</v>
      </c>
      <c r="E200" s="661">
        <v>18</v>
      </c>
      <c r="F200" s="661">
        <f t="shared" ref="F200" si="3">SUM(E200*C200)</f>
        <v>666</v>
      </c>
    </row>
    <row r="201" spans="1:6" ht="15.75" x14ac:dyDescent="0.25">
      <c r="A201" s="656"/>
      <c r="B201" s="656"/>
      <c r="C201" s="660"/>
      <c r="D201" s="660"/>
      <c r="E201" s="661"/>
      <c r="F201" s="661"/>
    </row>
    <row r="202" spans="1:6" ht="15.75" x14ac:dyDescent="0.25">
      <c r="A202" s="656"/>
      <c r="B202" s="656"/>
      <c r="C202" s="660"/>
      <c r="D202" s="660"/>
      <c r="E202" s="661"/>
      <c r="F202" s="661"/>
    </row>
    <row r="203" spans="1:6" ht="16.5" thickBot="1" x14ac:dyDescent="0.3">
      <c r="A203" s="656"/>
      <c r="B203" s="666" t="s">
        <v>163</v>
      </c>
      <c r="C203" s="660"/>
      <c r="D203" s="660"/>
      <c r="E203" s="661"/>
      <c r="F203" s="661"/>
    </row>
    <row r="204" spans="1:6" ht="16.5" thickBot="1" x14ac:dyDescent="0.3">
      <c r="A204" s="656"/>
      <c r="B204" s="656" t="s">
        <v>691</v>
      </c>
      <c r="C204" s="660"/>
      <c r="D204" s="660"/>
      <c r="E204" s="661"/>
      <c r="F204" s="662">
        <f>SUM(F198:F202)</f>
        <v>10291</v>
      </c>
    </row>
    <row r="205" spans="1:6" ht="15.75" x14ac:dyDescent="0.25">
      <c r="A205" s="656"/>
      <c r="B205" s="656"/>
      <c r="C205" s="660"/>
      <c r="D205" s="660"/>
      <c r="E205" s="661"/>
      <c r="F205" s="661"/>
    </row>
    <row r="206" spans="1:6" ht="15.75" x14ac:dyDescent="0.25">
      <c r="A206" s="656"/>
      <c r="B206" s="656"/>
      <c r="C206" s="660"/>
      <c r="D206" s="660"/>
      <c r="E206" s="661"/>
      <c r="F206" s="661"/>
    </row>
    <row r="207" spans="1:6" ht="15.75" x14ac:dyDescent="0.25">
      <c r="A207" s="656"/>
      <c r="B207" s="656"/>
      <c r="C207" s="660"/>
      <c r="D207" s="660"/>
      <c r="E207" s="661"/>
      <c r="F207" s="661"/>
    </row>
    <row r="208" spans="1:6" ht="15.75" x14ac:dyDescent="0.25">
      <c r="A208" s="656"/>
      <c r="B208" s="665" t="s">
        <v>175</v>
      </c>
      <c r="C208" s="660"/>
      <c r="D208" s="660"/>
      <c r="E208" s="661"/>
      <c r="F208" s="661"/>
    </row>
    <row r="209" spans="1:6" ht="15.75" x14ac:dyDescent="0.25">
      <c r="A209" s="656"/>
      <c r="B209" s="665" t="s">
        <v>702</v>
      </c>
      <c r="C209" s="660"/>
      <c r="D209" s="660"/>
      <c r="E209" s="661"/>
      <c r="F209" s="661"/>
    </row>
    <row r="210" spans="1:6" ht="15.75" x14ac:dyDescent="0.25">
      <c r="A210" s="656"/>
      <c r="B210" s="656"/>
      <c r="C210" s="660"/>
      <c r="D210" s="660"/>
      <c r="E210" s="661"/>
      <c r="F210" s="661"/>
    </row>
    <row r="211" spans="1:6" ht="15.75" x14ac:dyDescent="0.25">
      <c r="A211" s="656"/>
      <c r="B211" s="659" t="s">
        <v>703</v>
      </c>
      <c r="C211" s="660"/>
      <c r="D211" s="660"/>
      <c r="E211" s="661"/>
      <c r="F211" s="661"/>
    </row>
    <row r="212" spans="1:6" ht="15.75" x14ac:dyDescent="0.25">
      <c r="A212" s="656" t="s">
        <v>86</v>
      </c>
      <c r="B212" s="656" t="s">
        <v>704</v>
      </c>
      <c r="C212" s="660">
        <v>52</v>
      </c>
      <c r="D212" s="660" t="s">
        <v>187</v>
      </c>
      <c r="E212" s="661">
        <v>12</v>
      </c>
      <c r="F212" s="661">
        <f>SUM(E212*C212)</f>
        <v>624</v>
      </c>
    </row>
    <row r="213" spans="1:6" ht="15.75" x14ac:dyDescent="0.25">
      <c r="A213" s="656"/>
      <c r="B213" s="656"/>
      <c r="C213" s="660"/>
      <c r="D213" s="660"/>
      <c r="E213" s="661"/>
      <c r="F213" s="661"/>
    </row>
    <row r="214" spans="1:6" ht="15.75" x14ac:dyDescent="0.25">
      <c r="A214" s="656"/>
      <c r="B214" s="659" t="s">
        <v>705</v>
      </c>
      <c r="C214" s="660"/>
      <c r="D214" s="660"/>
      <c r="E214" s="661"/>
      <c r="F214" s="661"/>
    </row>
    <row r="215" spans="1:6" ht="15.75" x14ac:dyDescent="0.25">
      <c r="A215" s="656"/>
      <c r="B215" s="659" t="s">
        <v>706</v>
      </c>
      <c r="C215" s="660"/>
      <c r="D215" s="660"/>
      <c r="E215" s="661"/>
      <c r="F215" s="661"/>
    </row>
    <row r="216" spans="1:6" ht="15.75" x14ac:dyDescent="0.25">
      <c r="A216" s="656"/>
      <c r="B216" s="659" t="s">
        <v>707</v>
      </c>
      <c r="C216" s="660"/>
      <c r="D216" s="660"/>
      <c r="E216" s="661"/>
      <c r="F216" s="661"/>
    </row>
    <row r="217" spans="1:6" ht="15.75" x14ac:dyDescent="0.25">
      <c r="A217" s="656"/>
      <c r="B217" s="656"/>
      <c r="C217" s="660"/>
      <c r="D217" s="660"/>
      <c r="E217" s="661"/>
      <c r="F217" s="661"/>
    </row>
    <row r="218" spans="1:6" ht="15.75" x14ac:dyDescent="0.25">
      <c r="A218" t="s">
        <v>88</v>
      </c>
      <c r="B218" s="656" t="s">
        <v>708</v>
      </c>
      <c r="C218" s="656">
        <v>100</v>
      </c>
      <c r="D218" s="660" t="s">
        <v>187</v>
      </c>
      <c r="E218" s="661">
        <v>12</v>
      </c>
      <c r="F218" s="661">
        <f t="shared" ref="F218:F229" si="4">SUM(E218*C218)</f>
        <v>1200</v>
      </c>
    </row>
    <row r="219" spans="1:6" ht="15.75" x14ac:dyDescent="0.25">
      <c r="A219" s="656"/>
      <c r="B219" s="656"/>
      <c r="C219" s="660"/>
      <c r="D219" s="660"/>
      <c r="E219" s="661"/>
      <c r="F219" s="661"/>
    </row>
    <row r="220" spans="1:6" ht="15.75" x14ac:dyDescent="0.25">
      <c r="A220" s="656" t="s">
        <v>91</v>
      </c>
      <c r="B220" s="656" t="s">
        <v>709</v>
      </c>
      <c r="C220" s="660">
        <v>52</v>
      </c>
      <c r="D220" s="660" t="s">
        <v>187</v>
      </c>
      <c r="E220" s="661">
        <v>12</v>
      </c>
      <c r="F220" s="661">
        <f t="shared" si="4"/>
        <v>624</v>
      </c>
    </row>
    <row r="221" spans="1:6" ht="15.75" x14ac:dyDescent="0.25">
      <c r="A221" s="656"/>
      <c r="B221" s="656"/>
      <c r="C221" s="660"/>
      <c r="D221" s="660"/>
      <c r="E221" s="661"/>
      <c r="F221" s="661"/>
    </row>
    <row r="222" spans="1:6" ht="15.75" x14ac:dyDescent="0.25">
      <c r="A222" t="s">
        <v>95</v>
      </c>
      <c r="B222" s="656" t="s">
        <v>710</v>
      </c>
      <c r="C222" s="660">
        <v>90</v>
      </c>
      <c r="D222" s="660" t="s">
        <v>187</v>
      </c>
      <c r="E222" s="661">
        <v>12</v>
      </c>
      <c r="F222" s="661">
        <f t="shared" si="4"/>
        <v>1080</v>
      </c>
    </row>
    <row r="223" spans="1:6" ht="15.75" x14ac:dyDescent="0.25">
      <c r="A223" s="656"/>
      <c r="B223" s="656"/>
      <c r="C223" s="660"/>
      <c r="D223" s="660"/>
      <c r="E223" s="661"/>
      <c r="F223" s="661">
        <f t="shared" si="4"/>
        <v>0</v>
      </c>
    </row>
    <row r="224" spans="1:6" ht="15.75" x14ac:dyDescent="0.25">
      <c r="A224" s="656" t="s">
        <v>102</v>
      </c>
      <c r="B224" s="656" t="s">
        <v>711</v>
      </c>
      <c r="C224" s="660"/>
      <c r="D224" s="660"/>
      <c r="E224" s="661"/>
      <c r="F224" s="661">
        <f t="shared" si="4"/>
        <v>0</v>
      </c>
    </row>
    <row r="225" spans="1:6" ht="15.75" x14ac:dyDescent="0.25">
      <c r="A225" s="656"/>
      <c r="B225" s="656" t="s">
        <v>712</v>
      </c>
      <c r="C225" s="660">
        <v>5</v>
      </c>
      <c r="D225" s="660" t="s">
        <v>624</v>
      </c>
      <c r="E225" s="661">
        <v>250</v>
      </c>
      <c r="F225" s="661">
        <f t="shared" si="4"/>
        <v>1250</v>
      </c>
    </row>
    <row r="226" spans="1:6" ht="15.75" x14ac:dyDescent="0.25">
      <c r="A226" s="656"/>
      <c r="B226" s="656"/>
      <c r="C226" s="660"/>
      <c r="D226" s="660"/>
      <c r="E226" s="661"/>
      <c r="F226" s="661"/>
    </row>
    <row r="227" spans="1:6" ht="15.75" x14ac:dyDescent="0.25">
      <c r="A227" s="656"/>
      <c r="B227" s="659" t="s">
        <v>713</v>
      </c>
      <c r="C227" s="660"/>
      <c r="D227" s="660"/>
      <c r="E227" s="661"/>
      <c r="F227" s="661"/>
    </row>
    <row r="228" spans="1:6" ht="15.75" x14ac:dyDescent="0.25">
      <c r="A228" s="656" t="s">
        <v>104</v>
      </c>
      <c r="B228" s="656" t="s">
        <v>714</v>
      </c>
      <c r="C228" s="660"/>
      <c r="D228" s="660"/>
      <c r="E228" s="661"/>
      <c r="F228" s="661"/>
    </row>
    <row r="229" spans="1:6" ht="15.75" x14ac:dyDescent="0.25">
      <c r="A229" s="656"/>
      <c r="B229" s="656" t="s">
        <v>715</v>
      </c>
      <c r="C229" s="660">
        <v>38</v>
      </c>
      <c r="D229" s="660" t="s">
        <v>624</v>
      </c>
      <c r="E229" s="661">
        <v>15</v>
      </c>
      <c r="F229" s="661">
        <f t="shared" si="4"/>
        <v>570</v>
      </c>
    </row>
    <row r="230" spans="1:6" ht="15.75" x14ac:dyDescent="0.25">
      <c r="A230" s="656"/>
      <c r="B230" s="656"/>
      <c r="C230" s="660"/>
      <c r="D230" s="660"/>
      <c r="E230" s="661"/>
      <c r="F230" s="661"/>
    </row>
    <row r="231" spans="1:6" ht="15.75" x14ac:dyDescent="0.25">
      <c r="A231" s="656"/>
      <c r="B231" s="656"/>
      <c r="C231" s="660"/>
      <c r="D231" s="660"/>
      <c r="E231" s="661"/>
      <c r="F231" s="661"/>
    </row>
    <row r="232" spans="1:6" ht="16.5" thickBot="1" x14ac:dyDescent="0.3">
      <c r="A232" s="656"/>
      <c r="B232" s="666" t="s">
        <v>175</v>
      </c>
      <c r="C232" s="660"/>
      <c r="D232" s="660"/>
      <c r="E232" s="661"/>
      <c r="F232" s="661"/>
    </row>
    <row r="233" spans="1:6" ht="16.5" thickBot="1" x14ac:dyDescent="0.3">
      <c r="A233" s="656"/>
      <c r="B233" s="656" t="s">
        <v>691</v>
      </c>
      <c r="C233" s="660"/>
      <c r="D233" s="660"/>
      <c r="E233" s="661"/>
      <c r="F233" s="662">
        <f>SUM(F212:F231)</f>
        <v>5348</v>
      </c>
    </row>
    <row r="234" spans="1:6" ht="15.75" x14ac:dyDescent="0.25">
      <c r="A234" s="656"/>
      <c r="B234" s="656"/>
      <c r="C234" s="660"/>
      <c r="D234" s="660"/>
      <c r="E234" s="661"/>
      <c r="F234" s="661"/>
    </row>
    <row r="235" spans="1:6" ht="15.75" x14ac:dyDescent="0.25">
      <c r="A235" s="656"/>
      <c r="B235" s="656"/>
      <c r="C235" s="660"/>
      <c r="D235" s="660"/>
      <c r="E235" s="661"/>
      <c r="F235" s="661"/>
    </row>
    <row r="236" spans="1:6" ht="15.75" x14ac:dyDescent="0.25">
      <c r="A236" s="656"/>
      <c r="B236" s="656"/>
      <c r="C236" s="660"/>
      <c r="D236" s="660"/>
      <c r="E236" s="661"/>
      <c r="F236" s="661"/>
    </row>
    <row r="237" spans="1:6" ht="15.75" x14ac:dyDescent="0.25">
      <c r="A237" s="656"/>
      <c r="B237" s="656"/>
      <c r="C237" s="660"/>
      <c r="D237" s="660"/>
      <c r="E237" s="661"/>
      <c r="F237" s="661"/>
    </row>
    <row r="238" spans="1:6" ht="15.75" x14ac:dyDescent="0.25">
      <c r="A238" s="656"/>
      <c r="B238" s="656" t="s">
        <v>716</v>
      </c>
      <c r="C238" s="660"/>
      <c r="D238" s="660"/>
      <c r="E238" s="661"/>
      <c r="F238" s="661"/>
    </row>
    <row r="239" spans="1:6" ht="15.75" x14ac:dyDescent="0.25">
      <c r="A239" s="653" t="s">
        <v>71</v>
      </c>
      <c r="B239" s="653" t="s">
        <v>72</v>
      </c>
      <c r="C239" s="653" t="s">
        <v>19</v>
      </c>
      <c r="D239" s="653" t="s">
        <v>74</v>
      </c>
      <c r="E239" s="654" t="s">
        <v>614</v>
      </c>
      <c r="F239" s="654" t="s">
        <v>615</v>
      </c>
    </row>
    <row r="240" spans="1:6" ht="15.75" x14ac:dyDescent="0.25">
      <c r="A240" s="656"/>
      <c r="B240" s="665" t="s">
        <v>717</v>
      </c>
      <c r="C240" s="660"/>
      <c r="D240" s="660"/>
      <c r="E240" s="661"/>
      <c r="F240" s="661"/>
    </row>
    <row r="241" spans="1:6" ht="15.75" x14ac:dyDescent="0.25">
      <c r="A241" s="656"/>
      <c r="B241" s="659" t="s">
        <v>718</v>
      </c>
      <c r="C241" s="660"/>
      <c r="D241" s="660"/>
      <c r="E241" s="661"/>
      <c r="F241" s="661"/>
    </row>
    <row r="242" spans="1:6" ht="15.75" x14ac:dyDescent="0.25">
      <c r="A242" s="656"/>
      <c r="B242" s="659" t="s">
        <v>719</v>
      </c>
      <c r="C242" s="660"/>
      <c r="D242" s="660"/>
      <c r="E242" s="661"/>
      <c r="F242" s="661"/>
    </row>
    <row r="243" spans="1:6" ht="15.75" x14ac:dyDescent="0.25">
      <c r="A243" s="656"/>
      <c r="B243" s="656"/>
      <c r="C243" s="660"/>
      <c r="D243" s="660"/>
      <c r="E243" s="661"/>
      <c r="F243" s="661"/>
    </row>
    <row r="244" spans="1:6" ht="15.75" x14ac:dyDescent="0.25">
      <c r="A244" s="656" t="s">
        <v>79</v>
      </c>
      <c r="B244" s="656" t="s">
        <v>720</v>
      </c>
      <c r="C244" s="660"/>
      <c r="D244" s="660"/>
      <c r="E244" s="661"/>
      <c r="F244" s="661"/>
    </row>
    <row r="245" spans="1:6" ht="15.75" x14ac:dyDescent="0.25">
      <c r="A245" s="656"/>
      <c r="B245" s="656" t="s">
        <v>721</v>
      </c>
      <c r="C245" s="660">
        <v>47</v>
      </c>
      <c r="D245" s="660" t="s">
        <v>644</v>
      </c>
      <c r="E245" s="661">
        <v>15</v>
      </c>
      <c r="F245" s="661">
        <f>SUM(E245*C245)</f>
        <v>705</v>
      </c>
    </row>
    <row r="246" spans="1:6" ht="15.75" x14ac:dyDescent="0.25">
      <c r="A246" s="656"/>
      <c r="B246" s="656"/>
      <c r="C246" s="660"/>
      <c r="D246" s="660"/>
      <c r="E246" s="661"/>
      <c r="F246" s="661"/>
    </row>
    <row r="247" spans="1:6" ht="15.75" x14ac:dyDescent="0.25">
      <c r="A247" s="656" t="s">
        <v>84</v>
      </c>
      <c r="B247" s="656" t="s">
        <v>722</v>
      </c>
      <c r="C247" s="660">
        <v>100</v>
      </c>
      <c r="D247" s="660" t="s">
        <v>187</v>
      </c>
      <c r="E247" s="661">
        <v>15</v>
      </c>
      <c r="F247" s="661">
        <f t="shared" ref="F247:F282" si="5">SUM(E247*C247)</f>
        <v>1500</v>
      </c>
    </row>
    <row r="248" spans="1:6" ht="15.75" x14ac:dyDescent="0.25">
      <c r="A248" s="656"/>
      <c r="B248" s="656"/>
      <c r="C248" s="660"/>
      <c r="D248" s="660"/>
      <c r="E248" s="661"/>
      <c r="F248" s="661"/>
    </row>
    <row r="249" spans="1:6" ht="15.75" x14ac:dyDescent="0.25">
      <c r="A249" s="656"/>
      <c r="B249" s="659" t="s">
        <v>723</v>
      </c>
      <c r="C249" s="660"/>
      <c r="D249" s="660"/>
      <c r="E249" s="661"/>
      <c r="F249" s="661"/>
    </row>
    <row r="250" spans="1:6" ht="15.75" x14ac:dyDescent="0.25">
      <c r="A250" s="656"/>
      <c r="B250" s="659" t="s">
        <v>724</v>
      </c>
      <c r="C250" s="660"/>
      <c r="D250" s="660"/>
      <c r="E250" s="661"/>
      <c r="F250" s="661"/>
    </row>
    <row r="251" spans="1:6" ht="15.75" x14ac:dyDescent="0.25">
      <c r="A251" s="656"/>
      <c r="B251" s="659" t="s">
        <v>725</v>
      </c>
      <c r="C251" s="660"/>
      <c r="D251" s="660"/>
      <c r="E251" s="661"/>
      <c r="F251" s="661"/>
    </row>
    <row r="252" spans="1:6" ht="15.75" x14ac:dyDescent="0.25">
      <c r="A252" s="656"/>
      <c r="B252" s="659" t="s">
        <v>726</v>
      </c>
      <c r="C252" s="660"/>
      <c r="D252" s="660"/>
      <c r="E252" s="661"/>
      <c r="F252" s="661"/>
    </row>
    <row r="253" spans="1:6" ht="15.75" x14ac:dyDescent="0.25">
      <c r="A253" s="656"/>
      <c r="B253" s="659" t="s">
        <v>727</v>
      </c>
      <c r="C253" s="660"/>
      <c r="D253" s="660"/>
      <c r="E253" s="661"/>
      <c r="F253" s="661"/>
    </row>
    <row r="254" spans="1:6" ht="15.75" x14ac:dyDescent="0.25">
      <c r="A254" s="656"/>
      <c r="B254" s="656"/>
      <c r="C254" s="660"/>
      <c r="D254" s="660"/>
      <c r="E254" s="661"/>
      <c r="F254" s="661"/>
    </row>
    <row r="255" spans="1:6" ht="15.75" x14ac:dyDescent="0.25">
      <c r="A255" s="656" t="s">
        <v>86</v>
      </c>
      <c r="B255" s="656" t="s">
        <v>728</v>
      </c>
      <c r="C255" s="660">
        <v>2</v>
      </c>
      <c r="D255" s="660" t="s">
        <v>624</v>
      </c>
      <c r="E255" s="661">
        <v>300</v>
      </c>
      <c r="F255" s="661">
        <f t="shared" si="5"/>
        <v>600</v>
      </c>
    </row>
    <row r="256" spans="1:6" ht="15.75" x14ac:dyDescent="0.25">
      <c r="A256" s="656"/>
      <c r="B256" s="656"/>
      <c r="C256" s="660"/>
      <c r="D256" s="660"/>
      <c r="E256" s="661"/>
      <c r="F256" s="661"/>
    </row>
    <row r="257" spans="1:6" ht="15.75" x14ac:dyDescent="0.25">
      <c r="A257" s="656" t="s">
        <v>88</v>
      </c>
      <c r="B257" s="656" t="s">
        <v>729</v>
      </c>
      <c r="C257" s="660">
        <v>4</v>
      </c>
      <c r="D257" s="660" t="s">
        <v>624</v>
      </c>
      <c r="E257" s="661">
        <v>350</v>
      </c>
      <c r="F257" s="661">
        <f t="shared" si="5"/>
        <v>1400</v>
      </c>
    </row>
    <row r="258" spans="1:6" ht="15.75" x14ac:dyDescent="0.25">
      <c r="A258" s="656"/>
      <c r="B258" s="656"/>
      <c r="C258" s="660"/>
      <c r="D258" s="660"/>
      <c r="E258" s="661"/>
      <c r="F258" s="661"/>
    </row>
    <row r="259" spans="1:6" ht="15.75" x14ac:dyDescent="0.25">
      <c r="A259" s="656"/>
      <c r="B259" s="659" t="s">
        <v>730</v>
      </c>
      <c r="C259" s="660"/>
      <c r="D259" s="660"/>
      <c r="E259" s="661"/>
      <c r="F259" s="661"/>
    </row>
    <row r="260" spans="1:6" ht="15.75" x14ac:dyDescent="0.25">
      <c r="A260" s="656"/>
      <c r="B260" s="659" t="s">
        <v>731</v>
      </c>
      <c r="C260" s="660"/>
      <c r="D260" s="660"/>
      <c r="E260" s="661"/>
      <c r="F260" s="661"/>
    </row>
    <row r="261" spans="1:6" ht="15.75" x14ac:dyDescent="0.25">
      <c r="A261" s="656"/>
      <c r="B261" s="659" t="s">
        <v>725</v>
      </c>
      <c r="C261" s="660"/>
      <c r="D261" s="660"/>
      <c r="E261" s="661"/>
      <c r="F261" s="661"/>
    </row>
    <row r="262" spans="1:6" ht="15.75" x14ac:dyDescent="0.25">
      <c r="A262" s="656"/>
      <c r="B262" s="659" t="s">
        <v>732</v>
      </c>
      <c r="C262" s="660"/>
      <c r="D262" s="660"/>
      <c r="E262" s="661"/>
      <c r="F262" s="661"/>
    </row>
    <row r="263" spans="1:6" ht="15.75" x14ac:dyDescent="0.25">
      <c r="A263" s="656"/>
      <c r="B263" s="659" t="s">
        <v>727</v>
      </c>
      <c r="C263" s="660"/>
      <c r="D263" s="660"/>
      <c r="E263" s="661"/>
      <c r="F263" s="661"/>
    </row>
    <row r="264" spans="1:6" ht="15.75" x14ac:dyDescent="0.25">
      <c r="A264" s="656"/>
      <c r="B264" s="656"/>
      <c r="C264" s="660"/>
      <c r="D264" s="660"/>
      <c r="E264" s="661"/>
      <c r="F264" s="661"/>
    </row>
    <row r="265" spans="1:6" ht="15.75" x14ac:dyDescent="0.25">
      <c r="A265" s="656" t="s">
        <v>91</v>
      </c>
      <c r="B265" s="656" t="s">
        <v>733</v>
      </c>
      <c r="C265" s="660">
        <v>2</v>
      </c>
      <c r="D265" s="660" t="s">
        <v>624</v>
      </c>
      <c r="E265" s="661">
        <v>220</v>
      </c>
      <c r="F265" s="661">
        <f t="shared" si="5"/>
        <v>440</v>
      </c>
    </row>
    <row r="266" spans="1:6" ht="15.75" x14ac:dyDescent="0.25">
      <c r="A266" s="656"/>
      <c r="B266" s="656"/>
      <c r="C266" s="660"/>
      <c r="D266" s="660"/>
      <c r="E266" s="661"/>
      <c r="F266" s="661"/>
    </row>
    <row r="267" spans="1:6" ht="15.75" x14ac:dyDescent="0.25">
      <c r="A267" s="656" t="s">
        <v>95</v>
      </c>
      <c r="B267" s="656" t="s">
        <v>734</v>
      </c>
      <c r="C267" s="660">
        <v>18</v>
      </c>
      <c r="D267" s="660" t="s">
        <v>624</v>
      </c>
      <c r="E267" s="661">
        <v>250</v>
      </c>
      <c r="F267" s="661">
        <f t="shared" si="5"/>
        <v>4500</v>
      </c>
    </row>
    <row r="268" spans="1:6" ht="15.75" x14ac:dyDescent="0.25">
      <c r="A268" s="656"/>
      <c r="B268" s="656"/>
      <c r="C268" s="660"/>
      <c r="D268" s="660"/>
      <c r="E268" s="661"/>
      <c r="F268" s="661"/>
    </row>
    <row r="269" spans="1:6" ht="15.75" x14ac:dyDescent="0.25">
      <c r="A269" s="656" t="s">
        <v>104</v>
      </c>
      <c r="B269" s="656" t="s">
        <v>735</v>
      </c>
      <c r="C269" s="660">
        <v>24</v>
      </c>
      <c r="D269" s="660" t="s">
        <v>624</v>
      </c>
      <c r="E269" s="661">
        <v>30</v>
      </c>
      <c r="F269" s="661">
        <f t="shared" si="5"/>
        <v>720</v>
      </c>
    </row>
    <row r="270" spans="1:6" ht="15.75" x14ac:dyDescent="0.25">
      <c r="A270" s="656"/>
      <c r="B270" s="656"/>
      <c r="C270" s="660"/>
      <c r="D270" s="660"/>
      <c r="E270" s="661"/>
      <c r="F270" s="661"/>
    </row>
    <row r="271" spans="1:6" ht="15.75" x14ac:dyDescent="0.25">
      <c r="A271" s="656"/>
      <c r="B271" s="664" t="s">
        <v>203</v>
      </c>
      <c r="C271" s="660"/>
      <c r="D271" s="660"/>
      <c r="E271" s="661"/>
      <c r="F271" s="661"/>
    </row>
    <row r="272" spans="1:6" ht="15.75" x14ac:dyDescent="0.25">
      <c r="A272" s="656"/>
      <c r="B272" s="664" t="s">
        <v>736</v>
      </c>
      <c r="C272" s="660"/>
      <c r="D272" s="660"/>
      <c r="E272" s="661"/>
      <c r="F272" s="661"/>
    </row>
    <row r="273" spans="1:6" ht="15.75" x14ac:dyDescent="0.25">
      <c r="A273" s="656"/>
      <c r="B273" s="664" t="s">
        <v>737</v>
      </c>
      <c r="C273" s="660"/>
      <c r="D273" s="660"/>
      <c r="E273" s="661"/>
      <c r="F273" s="661"/>
    </row>
    <row r="274" spans="1:6" ht="15.75" x14ac:dyDescent="0.25">
      <c r="A274" s="656"/>
      <c r="B274" s="656"/>
      <c r="C274" s="660"/>
      <c r="D274" s="660"/>
      <c r="E274" s="661"/>
      <c r="F274" s="661"/>
    </row>
    <row r="275" spans="1:6" ht="15.75" x14ac:dyDescent="0.25">
      <c r="A275" s="656" t="s">
        <v>136</v>
      </c>
      <c r="B275" s="656" t="s">
        <v>738</v>
      </c>
      <c r="C275" s="660"/>
      <c r="D275" s="660"/>
      <c r="E275" s="661"/>
      <c r="F275" s="661"/>
    </row>
    <row r="276" spans="1:6" ht="15.75" x14ac:dyDescent="0.25">
      <c r="A276" s="656"/>
      <c r="B276" s="656" t="s">
        <v>739</v>
      </c>
      <c r="C276" s="660">
        <v>153</v>
      </c>
      <c r="D276" s="660" t="s">
        <v>187</v>
      </c>
      <c r="E276" s="661">
        <v>15</v>
      </c>
      <c r="F276" s="661">
        <f t="shared" si="5"/>
        <v>2295</v>
      </c>
    </row>
    <row r="277" spans="1:6" ht="15.75" x14ac:dyDescent="0.25">
      <c r="A277" s="656"/>
      <c r="B277" s="656"/>
      <c r="C277" s="660"/>
      <c r="D277" s="660"/>
      <c r="E277" s="661"/>
      <c r="F277" s="661"/>
    </row>
    <row r="278" spans="1:6" ht="15.75" x14ac:dyDescent="0.25">
      <c r="A278" s="656" t="s">
        <v>160</v>
      </c>
      <c r="B278" s="656" t="s">
        <v>740</v>
      </c>
      <c r="C278" s="660">
        <v>57</v>
      </c>
      <c r="D278" s="660" t="s">
        <v>187</v>
      </c>
      <c r="E278" s="661">
        <v>15</v>
      </c>
      <c r="F278" s="661">
        <f t="shared" si="5"/>
        <v>855</v>
      </c>
    </row>
    <row r="279" spans="1:6" ht="15.75" x14ac:dyDescent="0.25">
      <c r="A279" s="656"/>
      <c r="B279" s="656"/>
      <c r="C279" s="660"/>
      <c r="D279" s="660"/>
      <c r="E279" s="661"/>
      <c r="F279" s="661"/>
    </row>
    <row r="280" spans="1:6" ht="15.75" x14ac:dyDescent="0.25">
      <c r="A280" s="656"/>
      <c r="B280" s="659" t="s">
        <v>741</v>
      </c>
      <c r="C280" s="660"/>
      <c r="D280" s="660"/>
      <c r="E280" s="661"/>
      <c r="F280" s="661"/>
    </row>
    <row r="281" spans="1:6" ht="15.75" x14ac:dyDescent="0.25">
      <c r="A281" s="656"/>
      <c r="B281" s="656"/>
      <c r="C281" s="660"/>
      <c r="D281" s="660"/>
      <c r="E281" s="661"/>
      <c r="F281" s="661"/>
    </row>
    <row r="282" spans="1:6" ht="15.75" x14ac:dyDescent="0.25">
      <c r="A282" s="656" t="s">
        <v>185</v>
      </c>
      <c r="B282" s="656" t="s">
        <v>742</v>
      </c>
      <c r="C282" s="660">
        <v>628</v>
      </c>
      <c r="D282" s="660" t="s">
        <v>187</v>
      </c>
      <c r="E282" s="661">
        <v>1.2</v>
      </c>
      <c r="F282" s="661">
        <f t="shared" si="5"/>
        <v>753.6</v>
      </c>
    </row>
    <row r="283" spans="1:6" ht="16.5" thickBot="1" x14ac:dyDescent="0.3">
      <c r="A283" s="656"/>
      <c r="C283" s="660"/>
      <c r="D283" s="660"/>
      <c r="E283" s="661"/>
      <c r="F283" s="661"/>
    </row>
    <row r="284" spans="1:6" ht="16.5" thickBot="1" x14ac:dyDescent="0.3">
      <c r="A284" s="656"/>
      <c r="B284" s="656" t="s">
        <v>743</v>
      </c>
      <c r="C284" s="660"/>
      <c r="D284" s="660"/>
      <c r="E284" s="661"/>
      <c r="F284" s="662">
        <f>SUM(F245:F283)</f>
        <v>13768.6</v>
      </c>
    </row>
    <row r="285" spans="1:6" ht="15.75" x14ac:dyDescent="0.25">
      <c r="A285" s="656"/>
      <c r="B285" s="656"/>
      <c r="C285" s="660"/>
      <c r="D285" s="660"/>
      <c r="E285" s="661"/>
      <c r="F285" s="661"/>
    </row>
    <row r="286" spans="1:6" ht="15.75" x14ac:dyDescent="0.25">
      <c r="A286" s="656"/>
      <c r="B286" s="656" t="s">
        <v>744</v>
      </c>
      <c r="C286" s="660"/>
      <c r="D286" s="660"/>
      <c r="E286" s="661"/>
      <c r="F286" s="661"/>
    </row>
    <row r="287" spans="1:6" ht="15.75" x14ac:dyDescent="0.25">
      <c r="A287" s="653" t="s">
        <v>71</v>
      </c>
      <c r="B287" s="653" t="s">
        <v>72</v>
      </c>
      <c r="C287" s="653" t="s">
        <v>19</v>
      </c>
      <c r="D287" s="653" t="s">
        <v>74</v>
      </c>
      <c r="E287" s="654" t="s">
        <v>614</v>
      </c>
      <c r="F287" s="654" t="s">
        <v>615</v>
      </c>
    </row>
    <row r="288" spans="1:6" ht="15.75" x14ac:dyDescent="0.25">
      <c r="A288" s="656"/>
      <c r="B288" s="664" t="s">
        <v>745</v>
      </c>
      <c r="C288" s="660"/>
      <c r="D288" s="660"/>
      <c r="E288" s="661"/>
      <c r="F288" s="661"/>
    </row>
    <row r="289" spans="1:6" ht="15.75" x14ac:dyDescent="0.25">
      <c r="A289" s="656"/>
      <c r="B289" s="664"/>
      <c r="C289" s="660"/>
      <c r="D289" s="660"/>
      <c r="E289" s="661"/>
      <c r="F289" s="661"/>
    </row>
    <row r="290" spans="1:6" ht="15.75" x14ac:dyDescent="0.25">
      <c r="A290" s="656"/>
      <c r="B290" s="659" t="s">
        <v>746</v>
      </c>
      <c r="C290" s="660"/>
      <c r="D290" s="660"/>
      <c r="E290" s="661"/>
      <c r="F290" s="661"/>
    </row>
    <row r="291" spans="1:6" ht="15.75" x14ac:dyDescent="0.25">
      <c r="A291" s="656"/>
      <c r="B291" s="659" t="s">
        <v>747</v>
      </c>
      <c r="C291" s="660"/>
      <c r="D291" s="660"/>
      <c r="E291" s="661"/>
      <c r="F291" s="661"/>
    </row>
    <row r="292" spans="1:6" ht="15.75" x14ac:dyDescent="0.25">
      <c r="A292" s="656"/>
      <c r="B292" s="656"/>
      <c r="C292" s="660"/>
      <c r="D292" s="660"/>
      <c r="E292" s="661"/>
      <c r="F292" s="661"/>
    </row>
    <row r="293" spans="1:6" ht="15.75" x14ac:dyDescent="0.25">
      <c r="A293" s="656" t="s">
        <v>79</v>
      </c>
      <c r="B293" s="656" t="s">
        <v>748</v>
      </c>
      <c r="C293" s="660">
        <v>46</v>
      </c>
      <c r="D293" s="660" t="s">
        <v>624</v>
      </c>
      <c r="E293" s="661">
        <v>10</v>
      </c>
      <c r="F293" s="661">
        <f>SUM(E293*C293)</f>
        <v>460</v>
      </c>
    </row>
    <row r="294" spans="1:6" ht="15.75" x14ac:dyDescent="0.25">
      <c r="A294" s="656"/>
      <c r="B294" s="656"/>
      <c r="C294" s="660"/>
      <c r="D294" s="660"/>
      <c r="E294" s="661"/>
      <c r="F294" s="661"/>
    </row>
    <row r="295" spans="1:6" ht="15.75" x14ac:dyDescent="0.25">
      <c r="A295" s="656" t="s">
        <v>84</v>
      </c>
      <c r="B295" s="656" t="s">
        <v>749</v>
      </c>
      <c r="C295" s="660">
        <v>14</v>
      </c>
      <c r="D295" s="660" t="s">
        <v>624</v>
      </c>
      <c r="E295" s="661">
        <v>12</v>
      </c>
      <c r="F295" s="661">
        <f t="shared" ref="F295:F299" si="6">SUM(E295*C295)</f>
        <v>168</v>
      </c>
    </row>
    <row r="296" spans="1:6" ht="15.75" x14ac:dyDescent="0.25">
      <c r="A296" s="656"/>
      <c r="B296" s="656"/>
      <c r="C296" s="660"/>
      <c r="D296" s="660"/>
      <c r="E296" s="661"/>
      <c r="F296" s="661"/>
    </row>
    <row r="297" spans="1:6" ht="15.75" x14ac:dyDescent="0.25">
      <c r="A297" s="656" t="s">
        <v>86</v>
      </c>
      <c r="B297" s="656" t="s">
        <v>750</v>
      </c>
      <c r="C297" s="660">
        <v>32</v>
      </c>
      <c r="D297" s="660" t="s">
        <v>624</v>
      </c>
      <c r="E297" s="661">
        <v>9</v>
      </c>
      <c r="F297" s="661">
        <f t="shared" si="6"/>
        <v>288</v>
      </c>
    </row>
    <row r="298" spans="1:6" ht="15.75" x14ac:dyDescent="0.25">
      <c r="A298" s="656"/>
      <c r="B298" s="656"/>
      <c r="C298" s="660"/>
      <c r="D298" s="660"/>
      <c r="E298" s="661"/>
      <c r="F298" s="661"/>
    </row>
    <row r="299" spans="1:6" ht="15.75" x14ac:dyDescent="0.25">
      <c r="A299" s="656" t="s">
        <v>88</v>
      </c>
      <c r="B299" s="656" t="s">
        <v>751</v>
      </c>
      <c r="C299" s="660">
        <v>4</v>
      </c>
      <c r="D299" s="660" t="s">
        <v>624</v>
      </c>
      <c r="E299" s="661">
        <v>100</v>
      </c>
      <c r="F299" s="661">
        <f t="shared" si="6"/>
        <v>400</v>
      </c>
    </row>
    <row r="300" spans="1:6" ht="16.5" thickBot="1" x14ac:dyDescent="0.3">
      <c r="A300" s="656"/>
      <c r="B300" s="656"/>
      <c r="C300" s="660"/>
      <c r="D300" s="660"/>
      <c r="E300" s="661"/>
      <c r="F300" s="661"/>
    </row>
    <row r="301" spans="1:6" ht="16.5" thickBot="1" x14ac:dyDescent="0.3">
      <c r="A301" s="656"/>
      <c r="B301" s="656" t="s">
        <v>109</v>
      </c>
      <c r="C301" s="660"/>
      <c r="D301" s="660"/>
      <c r="E301" s="661"/>
      <c r="F301" s="662">
        <f>SUM(F293:F300)</f>
        <v>1316</v>
      </c>
    </row>
    <row r="302" spans="1:6" ht="15.75" x14ac:dyDescent="0.25">
      <c r="A302" s="656"/>
      <c r="B302" s="656"/>
      <c r="C302" s="660"/>
      <c r="D302" s="660"/>
      <c r="E302" s="661"/>
      <c r="F302" s="661"/>
    </row>
    <row r="303" spans="1:6" ht="15.75" x14ac:dyDescent="0.25">
      <c r="A303" s="656"/>
      <c r="B303" s="656"/>
      <c r="C303" s="660"/>
      <c r="D303" s="660"/>
      <c r="E303" s="661"/>
      <c r="F303" s="661"/>
    </row>
    <row r="304" spans="1:6" ht="15.75" x14ac:dyDescent="0.25">
      <c r="A304" s="656"/>
      <c r="B304" s="656"/>
      <c r="C304" s="660"/>
      <c r="D304" s="660"/>
      <c r="E304" s="661"/>
      <c r="F304" s="661"/>
    </row>
    <row r="305" spans="1:6" ht="15.75" x14ac:dyDescent="0.25">
      <c r="A305" s="656"/>
      <c r="B305" s="656"/>
      <c r="C305" s="660"/>
      <c r="D305" s="660"/>
      <c r="E305" s="661"/>
      <c r="F305" s="661"/>
    </row>
    <row r="306" spans="1:6" ht="15.75" x14ac:dyDescent="0.25">
      <c r="A306" s="656"/>
      <c r="B306" s="656"/>
      <c r="C306" s="660"/>
      <c r="D306" s="660"/>
      <c r="E306" s="661"/>
      <c r="F306" s="661"/>
    </row>
    <row r="307" spans="1:6" ht="15.75" x14ac:dyDescent="0.25">
      <c r="A307" s="656"/>
      <c r="B307" s="656"/>
      <c r="C307" s="660"/>
      <c r="D307" s="660"/>
      <c r="E307" s="661"/>
      <c r="F307" s="661"/>
    </row>
    <row r="308" spans="1:6" ht="15.75" x14ac:dyDescent="0.25">
      <c r="A308" s="656"/>
      <c r="B308" s="656"/>
      <c r="C308" s="660"/>
      <c r="D308" s="660"/>
      <c r="E308" s="661"/>
      <c r="F308" s="661"/>
    </row>
    <row r="309" spans="1:6" ht="15.75" x14ac:dyDescent="0.25">
      <c r="A309" s="656"/>
      <c r="B309" s="656"/>
      <c r="C309" s="660"/>
      <c r="D309" s="660"/>
      <c r="E309" s="661"/>
      <c r="F309" s="661"/>
    </row>
    <row r="310" spans="1:6" ht="15.75" x14ac:dyDescent="0.25">
      <c r="A310" s="656"/>
      <c r="B310" s="656"/>
      <c r="C310" s="660"/>
      <c r="D310" s="660"/>
      <c r="E310" s="661"/>
      <c r="F310" s="661"/>
    </row>
    <row r="311" spans="1:6" ht="15.75" x14ac:dyDescent="0.25">
      <c r="A311" s="656"/>
      <c r="B311" s="656"/>
      <c r="C311" s="660"/>
      <c r="D311" s="660"/>
      <c r="E311" s="661"/>
      <c r="F311" s="661"/>
    </row>
    <row r="312" spans="1:6" ht="15.75" x14ac:dyDescent="0.25">
      <c r="A312" s="656"/>
      <c r="B312" s="656"/>
      <c r="C312" s="660"/>
      <c r="D312" s="660"/>
      <c r="E312" s="661"/>
      <c r="F312" s="661"/>
    </row>
    <row r="313" spans="1:6" ht="15.75" x14ac:dyDescent="0.25">
      <c r="A313" s="656"/>
      <c r="B313" s="656"/>
      <c r="C313" s="660"/>
      <c r="D313" s="660"/>
      <c r="E313" s="661"/>
      <c r="F313" s="661"/>
    </row>
    <row r="314" spans="1:6" ht="15.75" x14ac:dyDescent="0.25">
      <c r="A314" s="656"/>
      <c r="B314" s="656"/>
      <c r="C314" s="660"/>
      <c r="D314" s="660"/>
      <c r="E314" s="661"/>
      <c r="F314" s="661"/>
    </row>
    <row r="315" spans="1:6" ht="15.75" x14ac:dyDescent="0.25">
      <c r="A315" s="656"/>
      <c r="B315" s="656"/>
      <c r="C315" s="660"/>
      <c r="D315" s="660"/>
      <c r="E315" s="661"/>
      <c r="F315" s="661"/>
    </row>
    <row r="316" spans="1:6" ht="15.75" x14ac:dyDescent="0.25">
      <c r="A316" s="656"/>
      <c r="B316" s="656"/>
      <c r="C316" s="660"/>
      <c r="D316" s="660"/>
      <c r="E316" s="661"/>
      <c r="F316" s="661"/>
    </row>
    <row r="317" spans="1:6" ht="15.75" x14ac:dyDescent="0.25">
      <c r="A317" s="656"/>
      <c r="B317" s="656"/>
      <c r="C317" s="660"/>
      <c r="D317" s="660"/>
      <c r="E317" s="661"/>
      <c r="F317" s="661"/>
    </row>
    <row r="318" spans="1:6" ht="15.75" x14ac:dyDescent="0.25">
      <c r="A318" s="656"/>
      <c r="B318" s="656"/>
      <c r="C318" s="660"/>
      <c r="D318" s="660"/>
      <c r="E318" s="661"/>
      <c r="F318" s="661"/>
    </row>
    <row r="319" spans="1:6" ht="15.75" x14ac:dyDescent="0.25">
      <c r="A319" s="656"/>
      <c r="B319" s="656"/>
      <c r="C319" s="660"/>
      <c r="D319" s="660"/>
      <c r="E319" s="661"/>
      <c r="F319" s="661"/>
    </row>
    <row r="320" spans="1:6" ht="15.75" x14ac:dyDescent="0.25">
      <c r="A320" s="656"/>
      <c r="B320" s="656"/>
      <c r="C320" s="660"/>
      <c r="D320" s="660"/>
      <c r="E320" s="661"/>
      <c r="F320" s="661"/>
    </row>
    <row r="321" spans="1:6" ht="15.75" x14ac:dyDescent="0.25">
      <c r="A321" s="656"/>
      <c r="B321" s="656"/>
      <c r="C321" s="660"/>
      <c r="D321" s="660"/>
      <c r="E321" s="661"/>
      <c r="F321" s="661"/>
    </row>
    <row r="322" spans="1:6" ht="15.75" x14ac:dyDescent="0.25">
      <c r="A322" s="656"/>
      <c r="B322" s="656"/>
      <c r="C322" s="660"/>
      <c r="D322" s="660"/>
      <c r="E322" s="661"/>
      <c r="F322" s="661"/>
    </row>
    <row r="323" spans="1:6" ht="15.75" x14ac:dyDescent="0.25">
      <c r="A323" s="656"/>
      <c r="B323" s="656"/>
      <c r="C323" s="660"/>
      <c r="D323" s="660"/>
      <c r="E323" s="661"/>
      <c r="F323" s="661"/>
    </row>
    <row r="324" spans="1:6" ht="15.75" hidden="1" customHeight="1" x14ac:dyDescent="0.25">
      <c r="A324" s="656"/>
      <c r="B324" s="656"/>
      <c r="C324" s="660"/>
      <c r="D324" s="660"/>
      <c r="E324" s="661"/>
      <c r="F324" s="661"/>
    </row>
    <row r="325" spans="1:6" ht="15.75" hidden="1" customHeight="1" x14ac:dyDescent="0.25">
      <c r="A325" s="656"/>
      <c r="B325" s="656" t="s">
        <v>446</v>
      </c>
      <c r="C325" s="660"/>
      <c r="D325" s="660"/>
      <c r="E325" s="661"/>
      <c r="F325" s="661"/>
    </row>
    <row r="326" spans="1:6" ht="15.75" hidden="1" customHeight="1" x14ac:dyDescent="0.25">
      <c r="A326" s="656"/>
      <c r="B326" s="656"/>
      <c r="C326" s="660"/>
      <c r="D326" s="660"/>
      <c r="E326" s="661"/>
      <c r="F326" s="661"/>
    </row>
    <row r="327" spans="1:6" ht="15.75" hidden="1" customHeight="1" x14ac:dyDescent="0.25">
      <c r="A327" s="656"/>
      <c r="B327" s="656" t="s">
        <v>752</v>
      </c>
      <c r="C327" s="660"/>
      <c r="D327" s="660"/>
      <c r="E327" s="661"/>
      <c r="F327" s="661">
        <f>SUM(F245:F283)</f>
        <v>13768.6</v>
      </c>
    </row>
    <row r="328" spans="1:6" ht="15.75" hidden="1" customHeight="1" x14ac:dyDescent="0.25">
      <c r="A328" s="656"/>
      <c r="B328" s="656"/>
      <c r="C328" s="660"/>
      <c r="D328" s="660"/>
      <c r="E328" s="661"/>
      <c r="F328" s="661"/>
    </row>
    <row r="329" spans="1:6" ht="15.75" x14ac:dyDescent="0.25">
      <c r="A329" s="656"/>
      <c r="B329" s="656" t="s">
        <v>753</v>
      </c>
      <c r="C329" s="660"/>
      <c r="D329" s="660"/>
      <c r="E329" s="661"/>
      <c r="F329" s="661">
        <f>SUM(F293:F300)</f>
        <v>1316</v>
      </c>
    </row>
    <row r="330" spans="1:6" ht="15.75" x14ac:dyDescent="0.25">
      <c r="A330" s="656"/>
      <c r="B330" s="656"/>
      <c r="C330" s="660"/>
      <c r="D330" s="660"/>
      <c r="E330" s="661"/>
      <c r="F330" s="661"/>
    </row>
    <row r="331" spans="1:6" ht="16.5" thickBot="1" x14ac:dyDescent="0.3">
      <c r="A331" s="656"/>
      <c r="B331" s="665" t="s">
        <v>717</v>
      </c>
      <c r="C331" s="660"/>
      <c r="D331" s="660"/>
      <c r="E331" s="661"/>
      <c r="F331" s="661"/>
    </row>
    <row r="332" spans="1:6" ht="16.5" thickBot="1" x14ac:dyDescent="0.3">
      <c r="A332" s="656"/>
      <c r="B332" s="656" t="s">
        <v>691</v>
      </c>
      <c r="C332" s="660"/>
      <c r="D332" s="660"/>
      <c r="E332" s="661"/>
      <c r="F332" s="662">
        <f>SUM(F327:F329)</f>
        <v>15084.6</v>
      </c>
    </row>
    <row r="333" spans="1:6" ht="15.75" x14ac:dyDescent="0.25">
      <c r="A333" s="656"/>
      <c r="B333" s="656"/>
      <c r="C333" s="660"/>
      <c r="D333" s="660"/>
      <c r="E333" s="661"/>
      <c r="F333" s="661"/>
    </row>
    <row r="334" spans="1:6" ht="15.75" x14ac:dyDescent="0.25">
      <c r="A334" s="656"/>
      <c r="B334" s="656" t="s">
        <v>754</v>
      </c>
      <c r="C334" s="660"/>
      <c r="D334" s="660"/>
      <c r="E334" s="661"/>
      <c r="F334" s="661"/>
    </row>
    <row r="335" spans="1:6" ht="15.75" x14ac:dyDescent="0.25">
      <c r="A335" s="653" t="s">
        <v>71</v>
      </c>
      <c r="B335" s="653" t="s">
        <v>72</v>
      </c>
      <c r="C335" s="653" t="s">
        <v>19</v>
      </c>
      <c r="D335" s="653" t="s">
        <v>74</v>
      </c>
      <c r="E335" s="654" t="s">
        <v>614</v>
      </c>
      <c r="F335" s="654" t="s">
        <v>615</v>
      </c>
    </row>
    <row r="336" spans="1:6" ht="15.75" x14ac:dyDescent="0.25">
      <c r="A336" s="656"/>
      <c r="B336" s="665" t="s">
        <v>755</v>
      </c>
      <c r="C336" s="660"/>
      <c r="D336" s="660"/>
      <c r="E336" s="661"/>
      <c r="F336" s="661"/>
    </row>
    <row r="337" spans="1:6" ht="15.75" x14ac:dyDescent="0.25">
      <c r="A337" s="656"/>
      <c r="B337" s="659" t="s">
        <v>756</v>
      </c>
      <c r="C337" s="660"/>
      <c r="D337" s="660"/>
      <c r="E337" s="661"/>
      <c r="F337" s="661"/>
    </row>
    <row r="338" spans="1:6" ht="15.75" x14ac:dyDescent="0.25">
      <c r="A338" s="656" t="s">
        <v>79</v>
      </c>
      <c r="B338" s="656" t="s">
        <v>757</v>
      </c>
      <c r="C338" s="660"/>
      <c r="D338" s="660"/>
      <c r="E338" s="661"/>
      <c r="F338" s="661"/>
    </row>
    <row r="339" spans="1:6" ht="15.75" x14ac:dyDescent="0.25">
      <c r="A339" s="656"/>
      <c r="B339" s="656" t="s">
        <v>758</v>
      </c>
      <c r="C339" s="660"/>
      <c r="D339" s="660"/>
      <c r="E339" s="661"/>
      <c r="F339" s="661"/>
    </row>
    <row r="340" spans="1:6" ht="15.75" x14ac:dyDescent="0.25">
      <c r="A340" s="656"/>
      <c r="B340" s="656" t="s">
        <v>759</v>
      </c>
      <c r="C340" s="660">
        <v>8</v>
      </c>
      <c r="D340" s="660" t="s">
        <v>644</v>
      </c>
      <c r="E340" s="661">
        <v>15</v>
      </c>
      <c r="F340" s="661">
        <f>SUM(E340*C340)</f>
        <v>120</v>
      </c>
    </row>
    <row r="341" spans="1:6" ht="15.75" x14ac:dyDescent="0.25">
      <c r="A341" s="656"/>
      <c r="B341" s="656"/>
      <c r="C341" s="660"/>
      <c r="D341" s="660"/>
      <c r="E341" s="661"/>
      <c r="F341" s="661"/>
    </row>
    <row r="342" spans="1:6" ht="16.5" thickBot="1" x14ac:dyDescent="0.3">
      <c r="A342" s="656"/>
      <c r="B342" s="665" t="s">
        <v>755</v>
      </c>
      <c r="C342" s="660"/>
      <c r="D342" s="660"/>
      <c r="E342" s="661"/>
      <c r="F342" s="661"/>
    </row>
    <row r="343" spans="1:6" ht="16.5" thickBot="1" x14ac:dyDescent="0.3">
      <c r="A343" s="656"/>
      <c r="B343" s="656" t="s">
        <v>691</v>
      </c>
      <c r="C343" s="660"/>
      <c r="D343" s="660"/>
      <c r="E343" s="661"/>
      <c r="F343" s="662">
        <f>SUM(F340:F342)</f>
        <v>120</v>
      </c>
    </row>
    <row r="344" spans="1:6" ht="15.75" x14ac:dyDescent="0.25">
      <c r="A344" s="656"/>
      <c r="B344" s="656"/>
      <c r="C344" s="660"/>
      <c r="D344" s="660"/>
      <c r="E344" s="661"/>
      <c r="F344" s="661"/>
    </row>
    <row r="345" spans="1:6" ht="15.75" x14ac:dyDescent="0.25">
      <c r="A345" s="656"/>
      <c r="B345" s="659" t="s">
        <v>760</v>
      </c>
      <c r="C345" s="660"/>
      <c r="D345" s="660"/>
      <c r="E345" s="661"/>
      <c r="F345" s="661"/>
    </row>
    <row r="346" spans="1:6" ht="15.75" x14ac:dyDescent="0.25">
      <c r="A346" s="656"/>
      <c r="B346" s="659" t="s">
        <v>761</v>
      </c>
      <c r="C346" s="660"/>
      <c r="D346" s="660"/>
      <c r="E346" s="661"/>
      <c r="F346" s="661"/>
    </row>
    <row r="347" spans="1:6" ht="15.75" x14ac:dyDescent="0.25">
      <c r="A347" s="656"/>
      <c r="B347" s="659"/>
      <c r="C347" s="660"/>
      <c r="D347" s="660"/>
      <c r="E347" s="661"/>
      <c r="F347" s="661"/>
    </row>
    <row r="348" spans="1:6" ht="15.75" x14ac:dyDescent="0.25">
      <c r="A348" s="656"/>
      <c r="B348" s="659" t="s">
        <v>762</v>
      </c>
      <c r="C348" s="660"/>
      <c r="D348" s="660"/>
      <c r="E348" s="661"/>
      <c r="F348" s="661"/>
    </row>
    <row r="349" spans="1:6" ht="15.75" x14ac:dyDescent="0.25">
      <c r="A349" s="656"/>
      <c r="B349" s="659" t="s">
        <v>763</v>
      </c>
      <c r="C349" s="660"/>
      <c r="D349" s="660"/>
      <c r="E349" s="661"/>
      <c r="F349" s="661"/>
    </row>
    <row r="350" spans="1:6" ht="15.75" x14ac:dyDescent="0.25">
      <c r="A350" s="656" t="s">
        <v>84</v>
      </c>
      <c r="B350" s="656" t="s">
        <v>764</v>
      </c>
      <c r="C350" s="660">
        <v>594</v>
      </c>
      <c r="D350" s="660" t="s">
        <v>644</v>
      </c>
      <c r="E350" s="667">
        <v>12</v>
      </c>
      <c r="F350" s="661">
        <f>SUM(E350*C350)</f>
        <v>7128</v>
      </c>
    </row>
    <row r="351" spans="1:6" ht="15.75" x14ac:dyDescent="0.25">
      <c r="A351" s="656"/>
      <c r="B351" s="656"/>
      <c r="C351" s="660"/>
      <c r="D351" s="656"/>
      <c r="F351" s="661"/>
    </row>
    <row r="352" spans="1:6" ht="15.75" x14ac:dyDescent="0.25">
      <c r="A352" s="656" t="s">
        <v>86</v>
      </c>
      <c r="B352" s="656" t="s">
        <v>765</v>
      </c>
      <c r="C352" s="660">
        <v>21</v>
      </c>
      <c r="D352" s="660" t="s">
        <v>644</v>
      </c>
      <c r="E352" s="667">
        <v>15</v>
      </c>
      <c r="F352" s="661">
        <f t="shared" ref="F352:F366" si="7">SUM(E352*C352)</f>
        <v>315</v>
      </c>
    </row>
    <row r="353" spans="1:6" ht="15.75" x14ac:dyDescent="0.25">
      <c r="A353" s="656"/>
      <c r="B353" s="656"/>
      <c r="C353" s="660"/>
      <c r="D353" s="656"/>
      <c r="F353" s="661"/>
    </row>
    <row r="354" spans="1:6" ht="15.75" x14ac:dyDescent="0.25">
      <c r="A354" s="656" t="s">
        <v>88</v>
      </c>
      <c r="B354" s="656" t="s">
        <v>766</v>
      </c>
      <c r="C354" s="660">
        <v>47</v>
      </c>
      <c r="D354" s="660" t="s">
        <v>644</v>
      </c>
      <c r="E354" s="667">
        <v>15</v>
      </c>
      <c r="F354" s="661">
        <f t="shared" si="7"/>
        <v>705</v>
      </c>
    </row>
    <row r="355" spans="1:6" ht="15.75" x14ac:dyDescent="0.25">
      <c r="A355" s="656"/>
      <c r="B355" s="656"/>
      <c r="C355" s="660"/>
      <c r="D355" s="656"/>
      <c r="F355" s="661"/>
    </row>
    <row r="356" spans="1:6" ht="15.75" x14ac:dyDescent="0.25">
      <c r="A356" s="656"/>
      <c r="B356" s="659" t="s">
        <v>767</v>
      </c>
      <c r="C356" s="660"/>
      <c r="D356" s="656"/>
      <c r="F356" s="661"/>
    </row>
    <row r="357" spans="1:6" ht="15.75" x14ac:dyDescent="0.25">
      <c r="A357" s="656"/>
      <c r="B357" s="659" t="s">
        <v>768</v>
      </c>
      <c r="C357" s="660"/>
      <c r="D357" s="656"/>
      <c r="F357" s="661"/>
    </row>
    <row r="358" spans="1:6" ht="15.75" x14ac:dyDescent="0.25">
      <c r="A358" s="656" t="s">
        <v>91</v>
      </c>
      <c r="B358" s="656" t="s">
        <v>769</v>
      </c>
      <c r="C358" s="660">
        <v>25</v>
      </c>
      <c r="D358" s="660" t="s">
        <v>644</v>
      </c>
      <c r="E358" s="667">
        <v>15</v>
      </c>
      <c r="F358" s="661">
        <f t="shared" si="7"/>
        <v>375</v>
      </c>
    </row>
    <row r="359" spans="1:6" ht="15.75" x14ac:dyDescent="0.25">
      <c r="A359" s="656"/>
      <c r="B359" s="656"/>
      <c r="C359" s="660"/>
      <c r="D359" s="656"/>
      <c r="F359" s="661"/>
    </row>
    <row r="360" spans="1:6" ht="15.75" x14ac:dyDescent="0.25">
      <c r="A360" s="656"/>
      <c r="B360" s="659" t="s">
        <v>770</v>
      </c>
      <c r="C360" s="660"/>
      <c r="D360" s="656"/>
      <c r="F360" s="661"/>
    </row>
    <row r="361" spans="1:6" ht="15.75" x14ac:dyDescent="0.25">
      <c r="A361" s="656" t="s">
        <v>95</v>
      </c>
      <c r="B361" s="656" t="s">
        <v>771</v>
      </c>
      <c r="C361" s="660"/>
      <c r="D361" s="656"/>
      <c r="F361" s="661"/>
    </row>
    <row r="362" spans="1:6" ht="15.75" x14ac:dyDescent="0.25">
      <c r="A362" s="656"/>
      <c r="B362" s="656" t="s">
        <v>772</v>
      </c>
      <c r="C362" s="660">
        <v>339</v>
      </c>
      <c r="D362" s="660" t="s">
        <v>644</v>
      </c>
      <c r="E362" s="667">
        <v>15</v>
      </c>
      <c r="F362" s="661">
        <f t="shared" si="7"/>
        <v>5085</v>
      </c>
    </row>
    <row r="363" spans="1:6" ht="15.75" x14ac:dyDescent="0.25">
      <c r="A363" s="656"/>
      <c r="B363" s="656"/>
      <c r="C363" s="660"/>
      <c r="D363" s="656"/>
      <c r="F363" s="661"/>
    </row>
    <row r="364" spans="1:6" ht="15.75" x14ac:dyDescent="0.25">
      <c r="A364" s="656"/>
      <c r="B364" s="659" t="s">
        <v>291</v>
      </c>
      <c r="C364" s="660"/>
      <c r="D364" s="656"/>
      <c r="F364" s="661"/>
    </row>
    <row r="365" spans="1:6" ht="15.75" x14ac:dyDescent="0.25">
      <c r="A365" s="656" t="s">
        <v>102</v>
      </c>
      <c r="B365" s="656" t="s">
        <v>773</v>
      </c>
      <c r="C365" s="660"/>
      <c r="D365" s="656"/>
      <c r="F365" s="661"/>
    </row>
    <row r="366" spans="1:6" ht="15.75" x14ac:dyDescent="0.25">
      <c r="A366" s="656"/>
      <c r="B366" s="656" t="s">
        <v>774</v>
      </c>
      <c r="C366" s="660">
        <v>339</v>
      </c>
      <c r="D366" s="660" t="s">
        <v>644</v>
      </c>
      <c r="E366" s="667">
        <v>15</v>
      </c>
      <c r="F366" s="661">
        <f t="shared" si="7"/>
        <v>5085</v>
      </c>
    </row>
    <row r="367" spans="1:6" ht="15.75" x14ac:dyDescent="0.25">
      <c r="A367" s="656"/>
      <c r="B367" s="656"/>
      <c r="C367" s="660"/>
      <c r="D367" s="660"/>
      <c r="E367" s="661"/>
      <c r="F367" s="661"/>
    </row>
    <row r="368" spans="1:6" ht="15.75" x14ac:dyDescent="0.25">
      <c r="A368" s="656"/>
      <c r="B368" s="659" t="s">
        <v>760</v>
      </c>
      <c r="C368" s="660"/>
      <c r="D368" s="660"/>
      <c r="E368" s="661"/>
      <c r="F368" s="661"/>
    </row>
    <row r="369" spans="1:6" ht="16.5" thickBot="1" x14ac:dyDescent="0.3">
      <c r="A369" s="656"/>
      <c r="B369" s="659" t="s">
        <v>761</v>
      </c>
      <c r="C369" s="660"/>
      <c r="D369" s="660"/>
      <c r="E369" s="661"/>
      <c r="F369" s="661"/>
    </row>
    <row r="370" spans="1:6" ht="16.5" thickBot="1" x14ac:dyDescent="0.3">
      <c r="A370" s="656"/>
      <c r="B370" s="656" t="s">
        <v>691</v>
      </c>
      <c r="C370" s="660"/>
      <c r="D370" s="660"/>
      <c r="E370" s="661"/>
      <c r="F370" s="662">
        <f>SUM(F350:F369)</f>
        <v>18693</v>
      </c>
    </row>
    <row r="371" spans="1:6" ht="15.75" x14ac:dyDescent="0.25">
      <c r="A371" s="656"/>
      <c r="B371" s="656"/>
      <c r="C371" s="660"/>
      <c r="D371" s="660"/>
      <c r="E371" s="661"/>
      <c r="F371" s="661"/>
    </row>
    <row r="372" spans="1:6" ht="15.75" x14ac:dyDescent="0.25">
      <c r="A372" s="656"/>
      <c r="B372" s="656"/>
      <c r="C372" s="660"/>
      <c r="D372" s="660"/>
      <c r="E372" s="661"/>
      <c r="F372" s="661"/>
    </row>
    <row r="373" spans="1:6" ht="15.75" x14ac:dyDescent="0.25">
      <c r="A373" s="656"/>
      <c r="B373" s="665" t="s">
        <v>775</v>
      </c>
      <c r="C373" s="660"/>
      <c r="D373" s="660"/>
      <c r="E373" s="661"/>
      <c r="F373" s="661"/>
    </row>
    <row r="374" spans="1:6" ht="15.75" x14ac:dyDescent="0.25">
      <c r="A374" s="656"/>
      <c r="B374" s="656" t="s">
        <v>776</v>
      </c>
      <c r="C374" s="660"/>
      <c r="D374" s="660"/>
      <c r="E374" s="661"/>
      <c r="F374" s="661"/>
    </row>
    <row r="375" spans="1:6" ht="15.75" x14ac:dyDescent="0.25">
      <c r="A375" s="656"/>
      <c r="B375" s="656" t="s">
        <v>777</v>
      </c>
      <c r="C375" s="660"/>
      <c r="D375" s="660" t="s">
        <v>71</v>
      </c>
      <c r="E375" s="661"/>
      <c r="F375" s="661">
        <v>12000</v>
      </c>
    </row>
    <row r="376" spans="1:6" ht="15.75" x14ac:dyDescent="0.25">
      <c r="A376" s="656"/>
      <c r="B376" s="656"/>
      <c r="C376" s="660"/>
      <c r="D376" s="660"/>
      <c r="E376" s="661"/>
      <c r="F376" s="661"/>
    </row>
    <row r="377" spans="1:6" ht="16.5" thickBot="1" x14ac:dyDescent="0.3">
      <c r="A377" s="656"/>
      <c r="B377" s="665" t="s">
        <v>775</v>
      </c>
      <c r="C377" s="660"/>
      <c r="D377" s="660"/>
      <c r="E377" s="661"/>
      <c r="F377" s="661"/>
    </row>
    <row r="378" spans="1:6" ht="16.5" thickBot="1" x14ac:dyDescent="0.3">
      <c r="A378" s="656"/>
      <c r="B378" s="656" t="s">
        <v>691</v>
      </c>
      <c r="C378" s="660"/>
      <c r="D378" s="660"/>
      <c r="E378" s="661"/>
      <c r="F378" s="662">
        <f>SUM(F375:F377)</f>
        <v>12000</v>
      </c>
    </row>
    <row r="379" spans="1:6" ht="15.75" x14ac:dyDescent="0.25">
      <c r="A379" s="656"/>
      <c r="B379" s="656"/>
      <c r="C379" s="660"/>
      <c r="D379" s="660"/>
      <c r="E379" s="661"/>
      <c r="F379" s="661"/>
    </row>
    <row r="380" spans="1:6" ht="15.75" x14ac:dyDescent="0.25">
      <c r="A380" s="656"/>
      <c r="B380" s="656" t="s">
        <v>778</v>
      </c>
      <c r="C380" s="660"/>
      <c r="D380" s="660"/>
      <c r="E380" s="661"/>
      <c r="F380" s="661"/>
    </row>
    <row r="381" spans="1:6" ht="15.75" x14ac:dyDescent="0.25">
      <c r="A381" s="653" t="s">
        <v>71</v>
      </c>
      <c r="B381" s="653" t="s">
        <v>72</v>
      </c>
      <c r="C381" s="653" t="s">
        <v>19</v>
      </c>
      <c r="D381" s="653" t="s">
        <v>74</v>
      </c>
      <c r="E381" s="654" t="s">
        <v>614</v>
      </c>
      <c r="F381" s="654" t="s">
        <v>615</v>
      </c>
    </row>
    <row r="382" spans="1:6" ht="15.75" x14ac:dyDescent="0.25">
      <c r="A382" s="656"/>
      <c r="B382" s="665" t="s">
        <v>779</v>
      </c>
      <c r="C382" s="660"/>
      <c r="D382" s="660"/>
      <c r="E382" s="661"/>
      <c r="F382" s="661"/>
    </row>
    <row r="383" spans="1:6" ht="15.75" x14ac:dyDescent="0.25">
      <c r="A383" s="656"/>
      <c r="B383" s="656"/>
      <c r="C383" s="660"/>
      <c r="D383" s="660"/>
      <c r="E383" s="661"/>
      <c r="F383" s="661"/>
    </row>
    <row r="384" spans="1:6" ht="15.75" x14ac:dyDescent="0.25">
      <c r="A384" s="656"/>
      <c r="B384" s="659" t="s">
        <v>780</v>
      </c>
      <c r="C384" s="660"/>
      <c r="D384" s="660"/>
      <c r="E384" s="661"/>
      <c r="F384" s="661"/>
    </row>
    <row r="385" spans="1:6" ht="15.75" x14ac:dyDescent="0.25">
      <c r="A385" s="656"/>
      <c r="B385" s="659" t="s">
        <v>781</v>
      </c>
      <c r="C385" s="660"/>
      <c r="D385" s="660"/>
      <c r="E385" s="661"/>
      <c r="F385" s="661"/>
    </row>
    <row r="386" spans="1:6" ht="15.75" x14ac:dyDescent="0.25">
      <c r="A386" s="656" t="s">
        <v>79</v>
      </c>
      <c r="B386" s="656" t="s">
        <v>782</v>
      </c>
      <c r="C386" s="660">
        <v>594</v>
      </c>
      <c r="D386" s="660" t="s">
        <v>644</v>
      </c>
      <c r="E386" s="661">
        <v>12</v>
      </c>
      <c r="F386" s="661">
        <f>SUM(E386*C386)</f>
        <v>7128</v>
      </c>
    </row>
    <row r="387" spans="1:6" ht="15.75" x14ac:dyDescent="0.25">
      <c r="A387" s="656"/>
      <c r="B387" s="656"/>
      <c r="C387" s="660"/>
      <c r="D387" s="660"/>
      <c r="E387" s="661"/>
      <c r="F387" s="661"/>
    </row>
    <row r="388" spans="1:6" ht="15.75" x14ac:dyDescent="0.25">
      <c r="A388" s="656" t="s">
        <v>84</v>
      </c>
      <c r="B388" s="656" t="s">
        <v>765</v>
      </c>
      <c r="C388" s="660">
        <v>21</v>
      </c>
      <c r="D388" s="660" t="s">
        <v>644</v>
      </c>
      <c r="E388" s="661">
        <v>12</v>
      </c>
      <c r="F388" s="661">
        <f t="shared" ref="F388:F409" si="8">SUM(E388*C388)</f>
        <v>252</v>
      </c>
    </row>
    <row r="389" spans="1:6" ht="15.75" x14ac:dyDescent="0.25">
      <c r="A389" s="656"/>
      <c r="B389" s="656"/>
      <c r="C389" s="660"/>
      <c r="D389" s="660"/>
      <c r="E389" s="661"/>
      <c r="F389" s="661"/>
    </row>
    <row r="390" spans="1:6" ht="15.75" x14ac:dyDescent="0.25">
      <c r="A390" s="656" t="s">
        <v>86</v>
      </c>
      <c r="B390" s="656" t="s">
        <v>766</v>
      </c>
      <c r="C390" s="660">
        <v>47</v>
      </c>
      <c r="D390" s="660" t="s">
        <v>644</v>
      </c>
      <c r="E390" s="661">
        <v>12</v>
      </c>
      <c r="F390" s="661">
        <f t="shared" si="8"/>
        <v>564</v>
      </c>
    </row>
    <row r="391" spans="1:6" ht="15.75" x14ac:dyDescent="0.25">
      <c r="A391" s="656"/>
      <c r="B391" s="656"/>
      <c r="C391" s="660"/>
      <c r="D391" s="660"/>
      <c r="E391" s="661"/>
      <c r="F391" s="661"/>
    </row>
    <row r="392" spans="1:6" ht="15.75" x14ac:dyDescent="0.25">
      <c r="A392" s="656" t="s">
        <v>88</v>
      </c>
      <c r="B392" s="656" t="s">
        <v>783</v>
      </c>
      <c r="C392" s="660">
        <v>385</v>
      </c>
      <c r="D392" s="660" t="s">
        <v>644</v>
      </c>
      <c r="E392" s="661">
        <v>15</v>
      </c>
      <c r="F392" s="661">
        <f t="shared" si="8"/>
        <v>5775</v>
      </c>
    </row>
    <row r="393" spans="1:6" ht="15.75" x14ac:dyDescent="0.25">
      <c r="A393" s="656"/>
      <c r="B393" s="656"/>
      <c r="C393" s="660"/>
      <c r="D393" s="660"/>
      <c r="E393" s="661"/>
      <c r="F393" s="661"/>
    </row>
    <row r="394" spans="1:6" ht="15.75" x14ac:dyDescent="0.25">
      <c r="A394" s="656"/>
      <c r="B394" s="659" t="s">
        <v>784</v>
      </c>
      <c r="C394" s="660"/>
      <c r="D394" s="660"/>
      <c r="E394" s="661"/>
      <c r="F394" s="661"/>
    </row>
    <row r="395" spans="1:6" ht="15.75" x14ac:dyDescent="0.25">
      <c r="A395" s="656"/>
      <c r="B395" s="659" t="s">
        <v>785</v>
      </c>
      <c r="C395" s="660"/>
      <c r="D395" s="660"/>
      <c r="E395" s="661"/>
      <c r="F395" s="661"/>
    </row>
    <row r="396" spans="1:6" ht="15.75" x14ac:dyDescent="0.25">
      <c r="A396" s="656"/>
      <c r="B396" s="656"/>
      <c r="C396" s="660"/>
      <c r="D396" s="660"/>
      <c r="E396" s="661"/>
      <c r="F396" s="661"/>
    </row>
    <row r="397" spans="1:6" ht="15.75" x14ac:dyDescent="0.25">
      <c r="A397" s="656" t="s">
        <v>91</v>
      </c>
      <c r="B397" s="656" t="s">
        <v>786</v>
      </c>
      <c r="C397" s="660">
        <v>48</v>
      </c>
      <c r="D397" s="660" t="s">
        <v>644</v>
      </c>
      <c r="E397" s="661">
        <v>15</v>
      </c>
      <c r="F397" s="661">
        <f t="shared" si="8"/>
        <v>720</v>
      </c>
    </row>
    <row r="398" spans="1:6" ht="15.75" x14ac:dyDescent="0.25">
      <c r="A398" s="656"/>
      <c r="B398" s="656"/>
      <c r="C398" s="660"/>
      <c r="D398" s="660"/>
      <c r="E398" s="661"/>
      <c r="F398" s="661"/>
    </row>
    <row r="399" spans="1:6" ht="15.75" x14ac:dyDescent="0.25">
      <c r="A399" s="656"/>
      <c r="B399" s="659" t="s">
        <v>787</v>
      </c>
      <c r="C399" s="660"/>
      <c r="D399" s="660"/>
      <c r="E399" s="661"/>
      <c r="F399" s="661"/>
    </row>
    <row r="400" spans="1:6" ht="15.75" x14ac:dyDescent="0.25">
      <c r="A400" s="656"/>
      <c r="B400" s="659" t="s">
        <v>788</v>
      </c>
      <c r="C400" s="660"/>
      <c r="D400" s="660"/>
      <c r="E400" s="661"/>
      <c r="F400" s="661"/>
    </row>
    <row r="401" spans="1:6" ht="15.75" x14ac:dyDescent="0.25">
      <c r="A401" s="656"/>
      <c r="B401" s="656"/>
      <c r="C401" s="660"/>
      <c r="D401" s="660"/>
      <c r="E401" s="661"/>
      <c r="F401" s="661"/>
    </row>
    <row r="402" spans="1:6" ht="15.75" x14ac:dyDescent="0.25">
      <c r="A402" s="656" t="s">
        <v>95</v>
      </c>
      <c r="B402" s="656" t="s">
        <v>789</v>
      </c>
      <c r="C402" s="660">
        <v>25</v>
      </c>
      <c r="D402" s="660" t="s">
        <v>644</v>
      </c>
      <c r="E402" s="661">
        <v>18</v>
      </c>
      <c r="F402" s="661">
        <f t="shared" si="8"/>
        <v>450</v>
      </c>
    </row>
    <row r="403" spans="1:6" ht="15.75" x14ac:dyDescent="0.25">
      <c r="A403" s="656"/>
      <c r="B403" s="656"/>
      <c r="C403" s="660"/>
      <c r="D403" s="660"/>
      <c r="E403" s="661"/>
      <c r="F403" s="661"/>
    </row>
    <row r="404" spans="1:6" ht="15.75" x14ac:dyDescent="0.25">
      <c r="A404" s="656"/>
      <c r="B404" s="659" t="s">
        <v>790</v>
      </c>
      <c r="C404" s="660"/>
      <c r="D404" s="660"/>
      <c r="E404" s="661"/>
      <c r="F404" s="661"/>
    </row>
    <row r="405" spans="1:6" ht="15.75" x14ac:dyDescent="0.25">
      <c r="A405" s="656"/>
      <c r="B405" s="659" t="s">
        <v>791</v>
      </c>
      <c r="C405" s="660"/>
      <c r="D405" s="660"/>
      <c r="E405" s="661"/>
      <c r="F405" s="661"/>
    </row>
    <row r="406" spans="1:6" ht="15.75" x14ac:dyDescent="0.25">
      <c r="A406" s="656"/>
      <c r="B406" s="656"/>
      <c r="C406" s="660"/>
      <c r="D406" s="660"/>
      <c r="E406" s="661"/>
      <c r="F406" s="661"/>
    </row>
    <row r="407" spans="1:6" ht="15.75" x14ac:dyDescent="0.25">
      <c r="A407" s="656" t="s">
        <v>102</v>
      </c>
      <c r="B407" s="656" t="s">
        <v>792</v>
      </c>
      <c r="C407" s="660">
        <v>52</v>
      </c>
      <c r="D407" s="660" t="s">
        <v>644</v>
      </c>
      <c r="E407" s="661">
        <v>18</v>
      </c>
      <c r="F407" s="661">
        <f t="shared" si="8"/>
        <v>936</v>
      </c>
    </row>
    <row r="408" spans="1:6" ht="15.75" x14ac:dyDescent="0.25">
      <c r="A408" s="656"/>
      <c r="B408" s="656"/>
      <c r="C408" s="660"/>
      <c r="D408" s="660"/>
      <c r="E408" s="661"/>
      <c r="F408" s="661"/>
    </row>
    <row r="409" spans="1:6" ht="15.75" x14ac:dyDescent="0.25">
      <c r="A409" s="656" t="s">
        <v>104</v>
      </c>
      <c r="B409" s="656" t="s">
        <v>793</v>
      </c>
      <c r="C409" s="660">
        <v>62</v>
      </c>
      <c r="D409" s="660" t="s">
        <v>644</v>
      </c>
      <c r="E409" s="661">
        <v>18</v>
      </c>
      <c r="F409" s="661">
        <f t="shared" si="8"/>
        <v>1116</v>
      </c>
    </row>
    <row r="410" spans="1:6" ht="15.75" x14ac:dyDescent="0.25">
      <c r="A410" s="656"/>
      <c r="B410" s="656"/>
      <c r="C410" s="660"/>
      <c r="D410" s="660"/>
      <c r="E410" s="661"/>
      <c r="F410" s="661"/>
    </row>
    <row r="411" spans="1:6" ht="15.75" x14ac:dyDescent="0.25">
      <c r="A411" s="656"/>
      <c r="B411" s="656"/>
      <c r="C411" s="660"/>
      <c r="D411" s="660"/>
      <c r="E411" s="661"/>
      <c r="F411" s="661"/>
    </row>
    <row r="412" spans="1:6" ht="16.5" thickBot="1" x14ac:dyDescent="0.3">
      <c r="A412" s="656"/>
      <c r="B412" s="665" t="s">
        <v>779</v>
      </c>
      <c r="C412" s="660"/>
      <c r="D412" s="660"/>
      <c r="E412" s="661"/>
      <c r="F412" s="661"/>
    </row>
    <row r="413" spans="1:6" ht="16.5" thickBot="1" x14ac:dyDescent="0.3">
      <c r="A413" s="656"/>
      <c r="B413" s="656" t="s">
        <v>691</v>
      </c>
      <c r="C413" s="660"/>
      <c r="D413" s="660"/>
      <c r="E413" s="661"/>
      <c r="F413" s="662">
        <f>SUM(F386:F412)</f>
        <v>16941</v>
      </c>
    </row>
    <row r="414" spans="1:6" ht="15.75" x14ac:dyDescent="0.25">
      <c r="A414" s="656"/>
      <c r="B414" s="656"/>
      <c r="C414" s="660"/>
      <c r="D414" s="660"/>
      <c r="E414" s="661"/>
      <c r="F414" s="661"/>
    </row>
    <row r="415" spans="1:6" ht="15.75" x14ac:dyDescent="0.25">
      <c r="A415" s="656"/>
      <c r="B415" s="656"/>
      <c r="C415" s="660"/>
      <c r="D415" s="660"/>
      <c r="E415" s="661"/>
      <c r="F415" s="661"/>
    </row>
    <row r="416" spans="1:6" ht="15.75" x14ac:dyDescent="0.25">
      <c r="A416" s="656"/>
      <c r="B416" s="656"/>
      <c r="C416" s="660"/>
      <c r="D416" s="660"/>
      <c r="E416" s="661"/>
      <c r="F416" s="661"/>
    </row>
    <row r="417" spans="1:6" ht="15.75" x14ac:dyDescent="0.25">
      <c r="A417" s="656"/>
      <c r="B417" s="656"/>
      <c r="C417" s="660"/>
      <c r="D417" s="660"/>
      <c r="E417" s="661"/>
      <c r="F417" s="661"/>
    </row>
    <row r="418" spans="1:6" ht="15.75" x14ac:dyDescent="0.25">
      <c r="A418" s="656"/>
      <c r="B418" s="656"/>
      <c r="C418" s="660"/>
      <c r="D418" s="660"/>
      <c r="E418" s="661"/>
      <c r="F418" s="661"/>
    </row>
    <row r="419" spans="1:6" ht="15.75" x14ac:dyDescent="0.25">
      <c r="A419" s="656"/>
      <c r="B419" s="656"/>
      <c r="C419" s="660"/>
      <c r="D419" s="660"/>
      <c r="E419" s="661"/>
      <c r="F419" s="661"/>
    </row>
    <row r="420" spans="1:6" ht="15.75" x14ac:dyDescent="0.25">
      <c r="A420" s="656"/>
      <c r="B420" s="656"/>
      <c r="C420" s="660"/>
      <c r="D420" s="660"/>
      <c r="E420" s="661"/>
      <c r="F420" s="661"/>
    </row>
    <row r="421" spans="1:6" ht="15.75" x14ac:dyDescent="0.25">
      <c r="A421" s="656"/>
      <c r="B421" s="656"/>
      <c r="C421" s="660"/>
      <c r="D421" s="660"/>
      <c r="E421" s="661"/>
      <c r="F421" s="661"/>
    </row>
    <row r="422" spans="1:6" ht="15.75" x14ac:dyDescent="0.25">
      <c r="A422" s="656"/>
      <c r="B422" s="656"/>
      <c r="C422" s="660"/>
      <c r="D422" s="660"/>
      <c r="E422" s="661"/>
      <c r="F422" s="661"/>
    </row>
    <row r="423" spans="1:6" ht="15.75" x14ac:dyDescent="0.25">
      <c r="A423" s="656"/>
      <c r="B423" s="656"/>
      <c r="C423" s="660"/>
      <c r="D423" s="660"/>
      <c r="E423" s="661"/>
      <c r="F423" s="661"/>
    </row>
    <row r="424" spans="1:6" ht="15.75" x14ac:dyDescent="0.25">
      <c r="A424" s="656"/>
      <c r="B424" s="656"/>
      <c r="C424" s="660"/>
      <c r="D424" s="660"/>
      <c r="E424" s="661"/>
      <c r="F424" s="661"/>
    </row>
    <row r="425" spans="1:6" ht="15.75" x14ac:dyDescent="0.25">
      <c r="A425" s="656"/>
      <c r="B425" s="656"/>
      <c r="C425" s="660"/>
      <c r="D425" s="660"/>
      <c r="E425" s="661"/>
      <c r="F425" s="661"/>
    </row>
    <row r="426" spans="1:6" ht="15.75" x14ac:dyDescent="0.25">
      <c r="A426" s="656"/>
      <c r="B426" s="656"/>
      <c r="C426" s="660"/>
      <c r="D426" s="660"/>
      <c r="E426" s="661"/>
      <c r="F426" s="661"/>
    </row>
    <row r="427" spans="1:6" ht="15.75" x14ac:dyDescent="0.25">
      <c r="A427" s="656"/>
      <c r="B427" s="656"/>
      <c r="C427" s="660"/>
      <c r="D427" s="660"/>
      <c r="E427" s="661"/>
      <c r="F427" s="668"/>
    </row>
    <row r="428" spans="1:6" ht="15.75" x14ac:dyDescent="0.25">
      <c r="A428" s="656"/>
      <c r="B428" s="656" t="s">
        <v>794</v>
      </c>
      <c r="C428" s="660"/>
      <c r="D428" s="660"/>
      <c r="E428" s="661"/>
      <c r="F428" s="661"/>
    </row>
    <row r="429" spans="1:6" ht="15.75" x14ac:dyDescent="0.25">
      <c r="A429" s="653" t="s">
        <v>71</v>
      </c>
      <c r="B429" s="653" t="s">
        <v>72</v>
      </c>
      <c r="C429" s="653" t="s">
        <v>19</v>
      </c>
      <c r="D429" s="653" t="s">
        <v>74</v>
      </c>
      <c r="E429" s="654" t="s">
        <v>614</v>
      </c>
      <c r="F429" s="654" t="s">
        <v>615</v>
      </c>
    </row>
    <row r="430" spans="1:6" ht="15.75" x14ac:dyDescent="0.25">
      <c r="A430" s="669"/>
      <c r="B430" s="670" t="s">
        <v>795</v>
      </c>
      <c r="C430" s="671"/>
      <c r="D430" s="671"/>
      <c r="E430" s="661"/>
      <c r="F430" s="661"/>
    </row>
    <row r="431" spans="1:6" ht="15.75" x14ac:dyDescent="0.25">
      <c r="A431" s="669"/>
      <c r="B431" s="672"/>
      <c r="C431" s="671"/>
      <c r="D431" s="671"/>
      <c r="E431" s="661"/>
      <c r="F431" s="661"/>
    </row>
    <row r="432" spans="1:6" ht="15.75" x14ac:dyDescent="0.25">
      <c r="A432" s="669" t="s">
        <v>79</v>
      </c>
      <c r="B432" s="671" t="s">
        <v>796</v>
      </c>
      <c r="C432" s="671"/>
      <c r="D432" s="671"/>
      <c r="E432" s="661"/>
      <c r="F432" s="661"/>
    </row>
    <row r="433" spans="1:6" ht="15.75" x14ac:dyDescent="0.25">
      <c r="A433" s="669"/>
      <c r="B433" s="671" t="s">
        <v>797</v>
      </c>
      <c r="C433" s="669">
        <v>12</v>
      </c>
      <c r="D433" s="669" t="s">
        <v>798</v>
      </c>
      <c r="E433" s="661">
        <v>15</v>
      </c>
      <c r="F433" s="661">
        <f>SUM(E433*C433)</f>
        <v>180</v>
      </c>
    </row>
    <row r="434" spans="1:6" ht="15.75" x14ac:dyDescent="0.25">
      <c r="A434" s="669"/>
      <c r="B434" s="671"/>
      <c r="C434" s="669"/>
      <c r="D434" s="669"/>
      <c r="E434" s="661"/>
      <c r="F434" s="661"/>
    </row>
    <row r="435" spans="1:6" ht="15.75" x14ac:dyDescent="0.25">
      <c r="A435" s="669" t="s">
        <v>84</v>
      </c>
      <c r="B435" s="671" t="s">
        <v>315</v>
      </c>
      <c r="C435" s="669">
        <v>4</v>
      </c>
      <c r="D435" s="669" t="s">
        <v>798</v>
      </c>
      <c r="E435" s="661">
        <v>5</v>
      </c>
      <c r="F435" s="661">
        <f t="shared" ref="F435:F454" si="9">SUM(E435*C435)</f>
        <v>20</v>
      </c>
    </row>
    <row r="436" spans="1:6" ht="15.75" x14ac:dyDescent="0.25">
      <c r="A436" s="669"/>
      <c r="B436" s="671"/>
      <c r="C436" s="669"/>
      <c r="D436" s="669"/>
      <c r="E436" s="661"/>
      <c r="F436" s="661"/>
    </row>
    <row r="437" spans="1:6" ht="15.75" x14ac:dyDescent="0.25">
      <c r="A437" s="669" t="s">
        <v>86</v>
      </c>
      <c r="B437" s="671" t="s">
        <v>799</v>
      </c>
      <c r="E437" s="661"/>
      <c r="F437" s="661"/>
    </row>
    <row r="438" spans="1:6" ht="15.75" x14ac:dyDescent="0.25">
      <c r="A438" s="669"/>
      <c r="B438" s="671" t="s">
        <v>800</v>
      </c>
      <c r="C438" s="669">
        <v>9</v>
      </c>
      <c r="D438" s="669" t="s">
        <v>798</v>
      </c>
      <c r="E438" s="661">
        <v>7.5</v>
      </c>
      <c r="F438" s="661">
        <f t="shared" si="9"/>
        <v>67.5</v>
      </c>
    </row>
    <row r="439" spans="1:6" ht="15.75" x14ac:dyDescent="0.25">
      <c r="A439" s="669" t="s">
        <v>88</v>
      </c>
      <c r="B439" s="671" t="s">
        <v>801</v>
      </c>
      <c r="C439" s="669">
        <v>19</v>
      </c>
      <c r="D439" s="669" t="s">
        <v>798</v>
      </c>
      <c r="E439" s="661">
        <v>15</v>
      </c>
      <c r="F439" s="661">
        <f t="shared" si="9"/>
        <v>285</v>
      </c>
    </row>
    <row r="440" spans="1:6" ht="15.75" x14ac:dyDescent="0.25">
      <c r="A440" s="669"/>
      <c r="B440" s="671"/>
      <c r="C440" s="669"/>
      <c r="D440" s="669"/>
      <c r="E440" s="661"/>
      <c r="F440" s="661"/>
    </row>
    <row r="441" spans="1:6" ht="15.75" x14ac:dyDescent="0.25">
      <c r="A441" s="669" t="s">
        <v>91</v>
      </c>
      <c r="B441" s="671" t="s">
        <v>802</v>
      </c>
      <c r="C441" s="669">
        <v>4</v>
      </c>
      <c r="D441" s="669" t="s">
        <v>798</v>
      </c>
      <c r="E441" s="661">
        <v>57</v>
      </c>
      <c r="F441" s="661">
        <f t="shared" si="9"/>
        <v>228</v>
      </c>
    </row>
    <row r="442" spans="1:6" ht="15.75" x14ac:dyDescent="0.25">
      <c r="A442" s="669"/>
      <c r="B442" s="671"/>
      <c r="C442" s="669"/>
      <c r="D442" s="669"/>
      <c r="E442" s="661"/>
      <c r="F442" s="661"/>
    </row>
    <row r="443" spans="1:6" ht="15.75" x14ac:dyDescent="0.25">
      <c r="A443" s="669" t="s">
        <v>95</v>
      </c>
      <c r="B443" s="671" t="s">
        <v>803</v>
      </c>
      <c r="C443" s="669">
        <v>75</v>
      </c>
      <c r="D443" s="660" t="s">
        <v>644</v>
      </c>
      <c r="E443" s="661">
        <v>57</v>
      </c>
      <c r="F443" s="661">
        <f t="shared" si="9"/>
        <v>4275</v>
      </c>
    </row>
    <row r="444" spans="1:6" ht="15.75" x14ac:dyDescent="0.25">
      <c r="A444" s="669"/>
      <c r="B444" s="671"/>
      <c r="C444" s="673"/>
      <c r="D444" s="669"/>
      <c r="E444" s="661"/>
      <c r="F444" s="661"/>
    </row>
    <row r="445" spans="1:6" ht="15.75" x14ac:dyDescent="0.25">
      <c r="A445" s="669" t="s">
        <v>102</v>
      </c>
      <c r="B445" s="671" t="s">
        <v>804</v>
      </c>
      <c r="C445" s="669"/>
      <c r="D445" s="674"/>
      <c r="E445" s="661"/>
      <c r="F445" s="661"/>
    </row>
    <row r="446" spans="1:6" ht="15.75" x14ac:dyDescent="0.25">
      <c r="A446" s="669"/>
      <c r="B446" s="671" t="s">
        <v>805</v>
      </c>
      <c r="C446" s="669">
        <v>56</v>
      </c>
      <c r="D446" s="660" t="s">
        <v>644</v>
      </c>
      <c r="E446" s="661">
        <v>48</v>
      </c>
      <c r="F446" s="661">
        <f t="shared" si="9"/>
        <v>2688</v>
      </c>
    </row>
    <row r="447" spans="1:6" ht="15.75" x14ac:dyDescent="0.25">
      <c r="A447" s="669"/>
      <c r="B447" s="671"/>
      <c r="C447" s="673"/>
      <c r="D447" s="674"/>
      <c r="E447" s="661"/>
      <c r="F447" s="661"/>
    </row>
    <row r="448" spans="1:6" ht="15.75" x14ac:dyDescent="0.25">
      <c r="A448" s="669" t="s">
        <v>104</v>
      </c>
      <c r="B448" s="671" t="s">
        <v>806</v>
      </c>
      <c r="C448" s="669">
        <v>75</v>
      </c>
      <c r="D448" s="660" t="s">
        <v>644</v>
      </c>
      <c r="E448" s="661">
        <v>20</v>
      </c>
      <c r="F448" s="661">
        <f t="shared" si="9"/>
        <v>1500</v>
      </c>
    </row>
    <row r="449" spans="1:6" ht="15.75" x14ac:dyDescent="0.25">
      <c r="A449" s="669"/>
      <c r="B449" s="671"/>
      <c r="C449" s="673"/>
      <c r="D449" s="674"/>
      <c r="E449" s="661"/>
      <c r="F449" s="661"/>
    </row>
    <row r="450" spans="1:6" ht="15.75" x14ac:dyDescent="0.25">
      <c r="A450" s="669" t="s">
        <v>136</v>
      </c>
      <c r="B450" s="671" t="s">
        <v>807</v>
      </c>
      <c r="C450" s="669"/>
      <c r="D450" s="669"/>
      <c r="E450" s="661"/>
      <c r="F450" s="661"/>
    </row>
    <row r="451" spans="1:6" ht="15.75" x14ac:dyDescent="0.25">
      <c r="A451" s="669"/>
      <c r="B451" s="671" t="s">
        <v>808</v>
      </c>
      <c r="C451" s="669">
        <v>75</v>
      </c>
      <c r="D451" s="660" t="s">
        <v>644</v>
      </c>
      <c r="E451" s="661">
        <v>15</v>
      </c>
      <c r="F451" s="661">
        <f t="shared" si="9"/>
        <v>1125</v>
      </c>
    </row>
    <row r="452" spans="1:6" ht="15.75" x14ac:dyDescent="0.25">
      <c r="A452" s="669"/>
      <c r="B452" s="671"/>
      <c r="C452" s="673"/>
      <c r="D452" s="674"/>
      <c r="E452" s="661"/>
      <c r="F452" s="661"/>
    </row>
    <row r="453" spans="1:6" ht="15.75" x14ac:dyDescent="0.25">
      <c r="A453" s="669" t="s">
        <v>160</v>
      </c>
      <c r="B453" s="671" t="s">
        <v>809</v>
      </c>
      <c r="C453" s="669"/>
      <c r="D453" s="674"/>
      <c r="E453" s="661"/>
      <c r="F453" s="661"/>
    </row>
    <row r="454" spans="1:6" ht="15.75" x14ac:dyDescent="0.25">
      <c r="A454" s="669"/>
      <c r="B454" s="671" t="s">
        <v>810</v>
      </c>
      <c r="C454" s="669">
        <v>56</v>
      </c>
      <c r="D454" s="660" t="s">
        <v>644</v>
      </c>
      <c r="E454" s="661">
        <v>9</v>
      </c>
      <c r="F454" s="661">
        <f t="shared" si="9"/>
        <v>504</v>
      </c>
    </row>
    <row r="455" spans="1:6" ht="15.75" x14ac:dyDescent="0.25">
      <c r="A455" s="669"/>
      <c r="B455" s="671"/>
      <c r="C455" s="673"/>
      <c r="D455" s="674"/>
      <c r="E455" s="661"/>
      <c r="F455" s="661"/>
    </row>
    <row r="456" spans="1:6" ht="16.5" thickBot="1" x14ac:dyDescent="0.3">
      <c r="A456" s="675"/>
      <c r="B456" s="670" t="s">
        <v>795</v>
      </c>
      <c r="C456" s="669"/>
      <c r="D456" s="669"/>
      <c r="E456" s="661"/>
      <c r="F456" s="661"/>
    </row>
    <row r="457" spans="1:6" ht="16.5" thickBot="1" x14ac:dyDescent="0.3">
      <c r="A457" s="669"/>
      <c r="B457" s="656" t="s">
        <v>691</v>
      </c>
      <c r="C457" s="669"/>
      <c r="D457" s="669"/>
      <c r="E457" s="661"/>
      <c r="F457" s="662">
        <f>SUM(F433:F456)</f>
        <v>10872.5</v>
      </c>
    </row>
    <row r="458" spans="1:6" ht="15.75" x14ac:dyDescent="0.25">
      <c r="A458" s="656"/>
      <c r="B458" s="656"/>
      <c r="C458" s="660"/>
      <c r="D458" s="660"/>
      <c r="E458" s="661"/>
      <c r="F458" s="661"/>
    </row>
    <row r="459" spans="1:6" ht="15.75" x14ac:dyDescent="0.25">
      <c r="A459" s="656"/>
      <c r="B459" s="656"/>
      <c r="C459" s="660"/>
      <c r="D459" s="660"/>
      <c r="E459" s="661"/>
      <c r="F459" s="661"/>
    </row>
    <row r="460" spans="1:6" ht="15.75" x14ac:dyDescent="0.25">
      <c r="A460" s="656"/>
      <c r="B460" s="656"/>
      <c r="C460" s="660"/>
      <c r="D460" s="660"/>
      <c r="E460" s="661"/>
      <c r="F460" s="661"/>
    </row>
    <row r="461" spans="1:6" ht="15.75" x14ac:dyDescent="0.25">
      <c r="A461" s="656"/>
      <c r="B461" s="656"/>
      <c r="C461" s="660"/>
      <c r="D461" s="660"/>
      <c r="E461" s="661"/>
      <c r="F461" s="661"/>
    </row>
    <row r="462" spans="1:6" ht="15.75" x14ac:dyDescent="0.25">
      <c r="A462" s="656"/>
      <c r="B462" s="656"/>
      <c r="C462" s="660"/>
      <c r="D462" s="660"/>
      <c r="E462" s="661"/>
      <c r="F462" s="661"/>
    </row>
    <row r="463" spans="1:6" ht="15.75" x14ac:dyDescent="0.25">
      <c r="A463" s="656"/>
      <c r="B463" s="656"/>
      <c r="C463" s="660"/>
      <c r="D463" s="660"/>
      <c r="E463" s="661"/>
      <c r="F463" s="661"/>
    </row>
    <row r="464" spans="1:6" ht="15.75" x14ac:dyDescent="0.25">
      <c r="A464" s="656"/>
      <c r="B464" s="656"/>
      <c r="C464" s="660"/>
      <c r="D464" s="660"/>
      <c r="E464" s="661"/>
      <c r="F464" s="661"/>
    </row>
    <row r="465" spans="1:6" ht="15.75" x14ac:dyDescent="0.25">
      <c r="A465" s="656"/>
      <c r="B465" s="656"/>
      <c r="C465" s="660"/>
      <c r="D465" s="660"/>
      <c r="E465" s="661"/>
      <c r="F465" s="661"/>
    </row>
    <row r="466" spans="1:6" ht="15.75" x14ac:dyDescent="0.25">
      <c r="A466" s="656"/>
      <c r="B466" s="656"/>
      <c r="C466" s="660"/>
      <c r="D466" s="660"/>
      <c r="E466" s="661"/>
      <c r="F466" s="661"/>
    </row>
    <row r="467" spans="1:6" ht="15.75" x14ac:dyDescent="0.25">
      <c r="A467" s="656"/>
      <c r="B467" s="656"/>
      <c r="C467" s="660"/>
      <c r="D467" s="660"/>
      <c r="E467" s="661"/>
      <c r="F467" s="661"/>
    </row>
    <row r="468" spans="1:6" ht="15.75" x14ac:dyDescent="0.25">
      <c r="A468" s="656"/>
      <c r="B468" s="656"/>
      <c r="C468" s="660"/>
      <c r="D468" s="660"/>
      <c r="E468" s="661"/>
      <c r="F468" s="661"/>
    </row>
    <row r="469" spans="1:6" ht="15.75" x14ac:dyDescent="0.25">
      <c r="A469" s="656"/>
      <c r="B469" s="656"/>
      <c r="C469" s="660"/>
      <c r="D469" s="660"/>
      <c r="E469" s="661"/>
      <c r="F469" s="661"/>
    </row>
    <row r="470" spans="1:6" ht="15.75" x14ac:dyDescent="0.25">
      <c r="A470" s="656"/>
      <c r="B470" s="656"/>
      <c r="C470" s="660"/>
      <c r="D470" s="660"/>
      <c r="E470" s="661"/>
      <c r="F470" s="661"/>
    </row>
    <row r="471" spans="1:6" ht="15.75" x14ac:dyDescent="0.25">
      <c r="A471" s="656"/>
      <c r="B471" s="656"/>
      <c r="C471" s="660"/>
      <c r="D471" s="660"/>
      <c r="E471" s="661"/>
      <c r="F471" s="661"/>
    </row>
    <row r="472" spans="1:6" ht="15.75" x14ac:dyDescent="0.25">
      <c r="A472" s="656"/>
      <c r="B472" s="656"/>
      <c r="C472" s="660"/>
      <c r="D472" s="660"/>
      <c r="E472" s="661"/>
      <c r="F472" s="661"/>
    </row>
    <row r="473" spans="1:6" ht="15.75" x14ac:dyDescent="0.25">
      <c r="A473" s="656"/>
      <c r="B473" s="656"/>
      <c r="C473" s="660"/>
      <c r="D473" s="660"/>
      <c r="E473" s="661"/>
      <c r="F473" s="661"/>
    </row>
    <row r="474" spans="1:6" ht="15.75" x14ac:dyDescent="0.25">
      <c r="A474" s="656"/>
      <c r="B474" s="656"/>
      <c r="C474" s="660"/>
      <c r="D474" s="660"/>
      <c r="E474" s="661"/>
      <c r="F474" s="661"/>
    </row>
    <row r="475" spans="1:6" ht="15.75" x14ac:dyDescent="0.25">
      <c r="A475" s="656"/>
      <c r="B475" s="656"/>
      <c r="C475" s="660"/>
      <c r="D475" s="660"/>
      <c r="E475" s="661"/>
      <c r="F475" s="661"/>
    </row>
    <row r="476" spans="1:6" ht="15.75" x14ac:dyDescent="0.25">
      <c r="A476" s="656"/>
      <c r="B476" s="656"/>
      <c r="C476" s="660"/>
      <c r="D476" s="660"/>
      <c r="E476" s="661"/>
      <c r="F476" s="661"/>
    </row>
    <row r="477" spans="1:6" ht="15.75" x14ac:dyDescent="0.25">
      <c r="A477" s="653" t="s">
        <v>71</v>
      </c>
      <c r="B477" s="653" t="s">
        <v>72</v>
      </c>
      <c r="C477" s="653" t="s">
        <v>19</v>
      </c>
      <c r="D477" s="653" t="s">
        <v>74</v>
      </c>
      <c r="E477" s="654" t="s">
        <v>614</v>
      </c>
      <c r="F477" s="654" t="s">
        <v>615</v>
      </c>
    </row>
    <row r="478" spans="1:6" ht="15.75" x14ac:dyDescent="0.25">
      <c r="A478" s="656"/>
      <c r="B478" s="656"/>
      <c r="C478" s="660"/>
      <c r="D478" s="660"/>
      <c r="E478" s="661"/>
      <c r="F478" s="661"/>
    </row>
    <row r="479" spans="1:6" ht="15.75" x14ac:dyDescent="0.25">
      <c r="A479" s="656"/>
      <c r="B479" s="665" t="s">
        <v>355</v>
      </c>
      <c r="C479" s="660"/>
      <c r="D479" s="660"/>
      <c r="E479" s="661"/>
      <c r="F479" s="661"/>
    </row>
    <row r="480" spans="1:6" ht="15.75" x14ac:dyDescent="0.25">
      <c r="A480" s="656"/>
      <c r="B480" s="656"/>
      <c r="C480" s="660"/>
      <c r="D480" s="660"/>
      <c r="E480" s="661"/>
      <c r="F480" s="661"/>
    </row>
    <row r="481" spans="1:6" ht="15.75" x14ac:dyDescent="0.25">
      <c r="A481" s="656"/>
      <c r="B481" s="656" t="s">
        <v>447</v>
      </c>
      <c r="C481" s="660"/>
      <c r="D481" s="660"/>
      <c r="E481" s="661"/>
      <c r="F481" s="661">
        <f>SUM(F101:F103)</f>
        <v>46197.5</v>
      </c>
    </row>
    <row r="482" spans="1:6" ht="15.75" x14ac:dyDescent="0.25">
      <c r="A482" s="656"/>
      <c r="B482" s="656"/>
      <c r="C482" s="660"/>
      <c r="D482" s="660"/>
      <c r="E482" s="661"/>
      <c r="F482" s="661"/>
    </row>
    <row r="483" spans="1:6" ht="15.75" x14ac:dyDescent="0.25">
      <c r="A483" s="656"/>
      <c r="B483" s="656"/>
      <c r="C483" s="660"/>
      <c r="D483" s="660"/>
      <c r="E483" s="661"/>
      <c r="F483" s="661"/>
    </row>
    <row r="484" spans="1:6" ht="15.75" x14ac:dyDescent="0.25">
      <c r="A484" s="656"/>
      <c r="B484" s="656" t="s">
        <v>690</v>
      </c>
      <c r="C484" s="660"/>
      <c r="D484" s="660"/>
      <c r="E484" s="661"/>
      <c r="F484" s="661">
        <f>SUM(F153:F175)</f>
        <v>8354</v>
      </c>
    </row>
    <row r="485" spans="1:6" ht="15.75" x14ac:dyDescent="0.25">
      <c r="A485" s="656"/>
      <c r="B485" s="656"/>
      <c r="C485" s="660"/>
      <c r="D485" s="660"/>
      <c r="E485" s="661"/>
      <c r="F485" s="661"/>
    </row>
    <row r="486" spans="1:6" ht="15.75" x14ac:dyDescent="0.25">
      <c r="A486" s="656"/>
      <c r="B486" s="656"/>
      <c r="C486" s="660"/>
      <c r="D486" s="660"/>
      <c r="E486" s="661"/>
      <c r="F486" s="661"/>
    </row>
    <row r="487" spans="1:6" ht="15.75" x14ac:dyDescent="0.25">
      <c r="A487" s="656"/>
      <c r="B487" s="656" t="s">
        <v>692</v>
      </c>
      <c r="C487" s="660"/>
      <c r="D487" s="660"/>
      <c r="E487" s="661"/>
      <c r="F487" s="661">
        <f>SUM(F185:F188)</f>
        <v>15602</v>
      </c>
    </row>
    <row r="488" spans="1:6" ht="15.75" x14ac:dyDescent="0.25">
      <c r="A488" s="656"/>
      <c r="B488" s="656"/>
      <c r="C488" s="660"/>
      <c r="D488" s="660"/>
      <c r="E488" s="661"/>
      <c r="F488" s="661"/>
    </row>
    <row r="489" spans="1:6" ht="15.75" x14ac:dyDescent="0.25">
      <c r="A489" s="656"/>
      <c r="B489" s="656"/>
      <c r="C489" s="660"/>
      <c r="D489" s="660"/>
      <c r="E489" s="661"/>
      <c r="F489" s="661"/>
    </row>
    <row r="490" spans="1:6" ht="15.75" x14ac:dyDescent="0.25">
      <c r="A490" s="656"/>
      <c r="B490" s="656" t="s">
        <v>163</v>
      </c>
      <c r="C490" s="660"/>
      <c r="D490" s="660"/>
      <c r="E490" s="661"/>
      <c r="F490" s="661">
        <f>SUM(F198:F202)</f>
        <v>10291</v>
      </c>
    </row>
    <row r="491" spans="1:6" ht="15.75" x14ac:dyDescent="0.25">
      <c r="A491" s="656"/>
      <c r="B491" s="656"/>
      <c r="C491" s="660"/>
      <c r="D491" s="660"/>
      <c r="E491" s="661"/>
      <c r="F491" s="661"/>
    </row>
    <row r="492" spans="1:6" ht="15.75" x14ac:dyDescent="0.25">
      <c r="A492" s="656"/>
      <c r="B492" s="656"/>
      <c r="C492" s="660"/>
      <c r="D492" s="660"/>
      <c r="E492" s="661"/>
      <c r="F492" s="661"/>
    </row>
    <row r="493" spans="1:6" ht="15.75" x14ac:dyDescent="0.25">
      <c r="A493" s="656"/>
      <c r="B493" s="656" t="s">
        <v>175</v>
      </c>
      <c r="C493" s="660"/>
      <c r="D493" s="660"/>
      <c r="E493" s="661"/>
      <c r="F493" s="661">
        <f>SUM(F212:F231)</f>
        <v>5348</v>
      </c>
    </row>
    <row r="494" spans="1:6" ht="15.75" x14ac:dyDescent="0.25">
      <c r="A494" s="656"/>
      <c r="B494" s="656"/>
      <c r="C494" s="660"/>
      <c r="D494" s="660"/>
      <c r="E494" s="661"/>
      <c r="F494" s="661"/>
    </row>
    <row r="495" spans="1:6" ht="15.75" x14ac:dyDescent="0.25">
      <c r="A495" s="656"/>
      <c r="B495" s="656"/>
      <c r="C495" s="660"/>
      <c r="D495" s="660"/>
      <c r="E495" s="661"/>
      <c r="F495" s="661"/>
    </row>
    <row r="496" spans="1:6" ht="15.75" x14ac:dyDescent="0.25">
      <c r="A496" s="656"/>
      <c r="B496" s="656" t="s">
        <v>203</v>
      </c>
      <c r="C496" s="660"/>
      <c r="D496" s="660"/>
      <c r="E496" s="661"/>
      <c r="F496" s="661">
        <f>SUM(F327:F329)</f>
        <v>15084.6</v>
      </c>
    </row>
    <row r="497" spans="1:6" ht="15.75" x14ac:dyDescent="0.25">
      <c r="A497" s="656"/>
      <c r="B497" s="656"/>
      <c r="C497" s="660"/>
      <c r="D497" s="660"/>
      <c r="E497" s="661"/>
      <c r="F497" s="661"/>
    </row>
    <row r="498" spans="1:6" ht="15.75" x14ac:dyDescent="0.25">
      <c r="A498" s="656"/>
      <c r="B498" s="656"/>
      <c r="C498" s="660"/>
      <c r="D498" s="660"/>
      <c r="E498" s="661"/>
      <c r="F498" s="661"/>
    </row>
    <row r="499" spans="1:6" ht="15.75" x14ac:dyDescent="0.25">
      <c r="A499" s="656"/>
      <c r="B499" s="656" t="s">
        <v>755</v>
      </c>
      <c r="C499" s="660"/>
      <c r="D499" s="660"/>
      <c r="E499" s="661"/>
      <c r="F499" s="661">
        <f>SUM(F340:F342)</f>
        <v>120</v>
      </c>
    </row>
    <row r="500" spans="1:6" ht="15.75" x14ac:dyDescent="0.25">
      <c r="A500" s="656"/>
      <c r="B500" s="656"/>
      <c r="C500" s="660"/>
      <c r="D500" s="660"/>
      <c r="E500" s="661"/>
      <c r="F500" s="661"/>
    </row>
    <row r="501" spans="1:6" ht="15.75" x14ac:dyDescent="0.25">
      <c r="A501" s="656"/>
      <c r="B501" s="656" t="s">
        <v>760</v>
      </c>
      <c r="C501" s="660"/>
      <c r="D501" s="660"/>
      <c r="E501" s="661"/>
      <c r="F501" s="661"/>
    </row>
    <row r="502" spans="1:6" ht="15.75" x14ac:dyDescent="0.25">
      <c r="A502" s="656"/>
      <c r="B502" s="656" t="s">
        <v>761</v>
      </c>
      <c r="C502" s="660"/>
      <c r="D502" s="660"/>
      <c r="E502" s="661"/>
      <c r="F502" s="661">
        <f>SUM(F350:F369)</f>
        <v>18693</v>
      </c>
    </row>
    <row r="503" spans="1:6" ht="15.75" x14ac:dyDescent="0.25">
      <c r="A503" s="656"/>
      <c r="B503" s="656"/>
      <c r="C503" s="660"/>
      <c r="D503" s="660"/>
      <c r="E503" s="661"/>
      <c r="F503" s="661"/>
    </row>
    <row r="504" spans="1:6" ht="15.75" x14ac:dyDescent="0.25">
      <c r="A504" s="656"/>
      <c r="B504" s="656"/>
      <c r="C504" s="660"/>
      <c r="D504" s="660"/>
      <c r="E504" s="661"/>
      <c r="F504" s="661"/>
    </row>
    <row r="505" spans="1:6" ht="15.75" x14ac:dyDescent="0.25">
      <c r="A505" s="656"/>
      <c r="B505" s="656" t="s">
        <v>775</v>
      </c>
      <c r="C505" s="660"/>
      <c r="D505" s="660"/>
      <c r="E505" s="661"/>
      <c r="F505" s="661">
        <f>SUM(F375:F377)</f>
        <v>12000</v>
      </c>
    </row>
    <row r="506" spans="1:6" ht="15.75" x14ac:dyDescent="0.25">
      <c r="A506" s="656"/>
      <c r="B506" s="656"/>
      <c r="C506" s="660"/>
      <c r="D506" s="660"/>
      <c r="E506" s="661"/>
      <c r="F506" s="661"/>
    </row>
    <row r="507" spans="1:6" ht="15.75" x14ac:dyDescent="0.25">
      <c r="A507" s="656"/>
      <c r="B507" s="656"/>
      <c r="C507" s="660"/>
      <c r="D507" s="660"/>
      <c r="E507" s="661"/>
      <c r="F507" s="661"/>
    </row>
    <row r="508" spans="1:6" ht="15.75" x14ac:dyDescent="0.25">
      <c r="A508" s="656"/>
      <c r="B508" s="656" t="s">
        <v>294</v>
      </c>
      <c r="C508" s="660"/>
      <c r="D508" s="660"/>
      <c r="E508" s="661"/>
      <c r="F508" s="661">
        <f>SUM(F386:F412)</f>
        <v>16941</v>
      </c>
    </row>
    <row r="509" spans="1:6" ht="15.75" x14ac:dyDescent="0.25">
      <c r="A509" s="656"/>
      <c r="B509" s="656"/>
      <c r="C509" s="660"/>
      <c r="D509" s="660"/>
      <c r="E509" s="661"/>
      <c r="F509" s="661"/>
    </row>
    <row r="510" spans="1:6" ht="15.75" x14ac:dyDescent="0.25">
      <c r="A510" s="656"/>
      <c r="B510" s="656"/>
      <c r="C510" s="660"/>
      <c r="D510" s="660"/>
      <c r="E510" s="661"/>
      <c r="F510" s="661"/>
    </row>
    <row r="511" spans="1:6" ht="15.75" x14ac:dyDescent="0.25">
      <c r="A511" s="656"/>
      <c r="B511" s="656" t="s">
        <v>795</v>
      </c>
      <c r="C511" s="660"/>
      <c r="D511" s="660"/>
      <c r="E511" s="661"/>
      <c r="F511" s="661">
        <f>SUM(F433:F456)</f>
        <v>10872.5</v>
      </c>
    </row>
    <row r="512" spans="1:6" ht="15.75" x14ac:dyDescent="0.25">
      <c r="A512" s="656"/>
      <c r="B512" s="656"/>
      <c r="C512" s="660"/>
      <c r="D512" s="660"/>
      <c r="E512" s="661"/>
      <c r="F512" s="661"/>
    </row>
    <row r="513" spans="1:6" ht="15.75" x14ac:dyDescent="0.25">
      <c r="A513" s="656"/>
      <c r="B513" s="656"/>
      <c r="C513" s="660"/>
      <c r="D513" s="660"/>
      <c r="E513" s="661"/>
      <c r="F513" s="661"/>
    </row>
    <row r="514" spans="1:6" ht="15.75" x14ac:dyDescent="0.25">
      <c r="A514" s="656"/>
      <c r="B514" s="656" t="s">
        <v>811</v>
      </c>
      <c r="C514" s="660"/>
      <c r="D514" s="660"/>
      <c r="E514" s="661"/>
      <c r="F514" s="661">
        <f>SUM(F481:F512)</f>
        <v>159503.6</v>
      </c>
    </row>
    <row r="515" spans="1:6" ht="15.75" x14ac:dyDescent="0.25">
      <c r="A515" s="656"/>
      <c r="B515" s="656"/>
      <c r="C515" s="660"/>
      <c r="D515" s="660"/>
      <c r="E515" s="661"/>
      <c r="F515" s="661"/>
    </row>
    <row r="516" spans="1:6" ht="15.75" x14ac:dyDescent="0.25">
      <c r="A516" s="656"/>
      <c r="B516" s="656"/>
      <c r="C516" s="660"/>
      <c r="D516" s="660"/>
      <c r="E516" s="661"/>
      <c r="F516" s="661"/>
    </row>
    <row r="517" spans="1:6" ht="15.75" x14ac:dyDescent="0.25">
      <c r="A517" s="656"/>
      <c r="B517" s="656"/>
      <c r="C517" s="660"/>
      <c r="D517" s="660"/>
      <c r="E517" s="661"/>
      <c r="F517" s="661"/>
    </row>
    <row r="518" spans="1:6" ht="15.75" x14ac:dyDescent="0.25">
      <c r="A518" s="656"/>
      <c r="B518" s="656"/>
      <c r="C518" s="660"/>
      <c r="D518" s="660"/>
      <c r="E518" s="661"/>
      <c r="F518" s="661"/>
    </row>
    <row r="519" spans="1:6" ht="15.75" x14ac:dyDescent="0.25">
      <c r="A519" s="656"/>
      <c r="B519" s="656"/>
      <c r="C519" s="660"/>
      <c r="D519" s="660"/>
      <c r="E519" s="661"/>
      <c r="F519" s="661"/>
    </row>
    <row r="520" spans="1:6" ht="15.75" x14ac:dyDescent="0.25">
      <c r="A520" s="656"/>
      <c r="B520" s="656"/>
      <c r="C520" s="660"/>
      <c r="D520" s="660"/>
      <c r="E520" s="661"/>
      <c r="F520" s="661"/>
    </row>
    <row r="521" spans="1:6" ht="15.75" x14ac:dyDescent="0.25">
      <c r="A521" s="656"/>
      <c r="B521" s="656"/>
      <c r="C521" s="660"/>
      <c r="D521" s="660"/>
      <c r="E521" s="661"/>
      <c r="F521" s="661"/>
    </row>
    <row r="522" spans="1:6" ht="15.75" x14ac:dyDescent="0.25">
      <c r="A522" s="656"/>
      <c r="B522" s="656"/>
      <c r="C522" s="660"/>
      <c r="D522" s="660"/>
      <c r="E522" s="661"/>
      <c r="F522" s="661"/>
    </row>
    <row r="523" spans="1:6" ht="15.75" x14ac:dyDescent="0.25">
      <c r="A523" s="656"/>
      <c r="B523" s="656"/>
      <c r="C523" s="660"/>
      <c r="D523" s="660"/>
      <c r="E523" s="661"/>
      <c r="F523" s="661"/>
    </row>
    <row r="524" spans="1:6" ht="15.75" x14ac:dyDescent="0.25">
      <c r="A524" s="656"/>
      <c r="B524" s="656"/>
      <c r="C524" s="660"/>
      <c r="D524" s="660"/>
      <c r="E524" s="661"/>
      <c r="F524" s="661"/>
    </row>
    <row r="525" spans="1:6" ht="15.75" x14ac:dyDescent="0.25">
      <c r="A525" s="653" t="s">
        <v>71</v>
      </c>
      <c r="B525" s="653" t="s">
        <v>72</v>
      </c>
      <c r="C525" s="653" t="s">
        <v>19</v>
      </c>
      <c r="D525" s="653" t="s">
        <v>74</v>
      </c>
      <c r="E525" s="654" t="s">
        <v>614</v>
      </c>
      <c r="F525" s="654" t="s">
        <v>615</v>
      </c>
    </row>
    <row r="526" spans="1:6" ht="15.75" x14ac:dyDescent="0.25">
      <c r="A526" s="656"/>
      <c r="B526" s="656"/>
      <c r="C526" s="660"/>
      <c r="D526" s="660"/>
      <c r="E526" s="661"/>
      <c r="F526" s="661"/>
    </row>
    <row r="527" spans="1:6" ht="15.75" x14ac:dyDescent="0.25">
      <c r="A527" s="656"/>
      <c r="B527" s="665" t="s">
        <v>812</v>
      </c>
      <c r="C527" s="660"/>
      <c r="D527" s="660"/>
      <c r="E527" s="661"/>
      <c r="F527" s="661"/>
    </row>
    <row r="528" spans="1:6" ht="15.75" x14ac:dyDescent="0.25">
      <c r="A528" s="656"/>
      <c r="B528" s="656"/>
      <c r="C528" s="660"/>
      <c r="D528" s="660"/>
      <c r="E528" s="661"/>
      <c r="F528" s="661"/>
    </row>
    <row r="529" spans="1:6" ht="15.75" x14ac:dyDescent="0.25">
      <c r="A529" s="656"/>
      <c r="B529" s="656" t="s">
        <v>813</v>
      </c>
      <c r="C529" s="660"/>
      <c r="D529" s="660"/>
      <c r="E529" s="661"/>
      <c r="F529" s="661">
        <f>SUM(F532*0.05)</f>
        <v>7975.18</v>
      </c>
    </row>
    <row r="530" spans="1:6" ht="15.75" x14ac:dyDescent="0.25">
      <c r="A530" s="656"/>
      <c r="B530" s="656"/>
      <c r="C530" s="660"/>
      <c r="D530" s="660"/>
      <c r="E530" s="661"/>
      <c r="F530" s="661"/>
    </row>
    <row r="531" spans="1:6" ht="15.75" x14ac:dyDescent="0.25">
      <c r="A531" s="656"/>
      <c r="B531" s="656"/>
      <c r="C531" s="660"/>
      <c r="D531" s="660"/>
      <c r="E531" s="661"/>
      <c r="F531" s="661"/>
    </row>
    <row r="532" spans="1:6" ht="16.5" thickBot="1" x14ac:dyDescent="0.3">
      <c r="A532" s="656"/>
      <c r="B532" s="656" t="s">
        <v>814</v>
      </c>
      <c r="C532" s="660"/>
      <c r="D532" s="660"/>
      <c r="E532" s="661"/>
      <c r="F532" s="676">
        <f>SUM(F481:F512)</f>
        <v>159503.6</v>
      </c>
    </row>
    <row r="533" spans="1:6" ht="15.75" x14ac:dyDescent="0.25">
      <c r="A533" s="656"/>
      <c r="B533" s="656"/>
      <c r="C533" s="660"/>
      <c r="D533" s="660"/>
      <c r="E533" s="661"/>
      <c r="F533" s="661">
        <f>SUM(F529:F532)</f>
        <v>167478.78</v>
      </c>
    </row>
    <row r="534" spans="1:6" ht="15.75" x14ac:dyDescent="0.25">
      <c r="A534" s="656"/>
      <c r="B534" s="656"/>
      <c r="C534" s="660"/>
      <c r="D534" s="660"/>
      <c r="E534" s="661"/>
      <c r="F534" s="661"/>
    </row>
    <row r="535" spans="1:6" ht="15.75" x14ac:dyDescent="0.25">
      <c r="A535" s="656"/>
      <c r="B535" s="656" t="s">
        <v>815</v>
      </c>
      <c r="C535" s="660"/>
      <c r="D535" s="660"/>
      <c r="E535" s="661"/>
      <c r="F535" s="661">
        <v>2015</v>
      </c>
    </row>
    <row r="536" spans="1:6" ht="15.75" x14ac:dyDescent="0.25">
      <c r="A536" s="656"/>
      <c r="B536" s="656"/>
      <c r="C536" s="660"/>
      <c r="D536" s="660"/>
      <c r="E536" s="661"/>
      <c r="F536" s="661"/>
    </row>
    <row r="537" spans="1:6" ht="15.75" x14ac:dyDescent="0.25">
      <c r="A537" s="656"/>
      <c r="B537" s="656"/>
      <c r="C537" s="660"/>
      <c r="D537" s="660"/>
      <c r="E537" s="661"/>
      <c r="F537" s="661"/>
    </row>
    <row r="538" spans="1:6" ht="20.25" x14ac:dyDescent="0.3">
      <c r="A538" s="677"/>
      <c r="B538" s="677" t="s">
        <v>816</v>
      </c>
      <c r="C538" s="678"/>
      <c r="D538" s="678"/>
      <c r="E538" s="679"/>
      <c r="F538" s="679">
        <f>SUM(F533:F536)</f>
        <v>169493.78</v>
      </c>
    </row>
    <row r="539" spans="1:6" ht="15.75" x14ac:dyDescent="0.25">
      <c r="A539" s="656"/>
      <c r="B539" s="656"/>
      <c r="C539" s="660"/>
      <c r="D539" s="660"/>
      <c r="E539" s="661"/>
      <c r="F539" s="661"/>
    </row>
    <row r="540" spans="1:6" ht="15.75" x14ac:dyDescent="0.25">
      <c r="A540" s="656"/>
      <c r="B540" s="656"/>
      <c r="C540" s="660"/>
      <c r="D540" s="660"/>
      <c r="E540" s="661"/>
      <c r="F540" s="661"/>
    </row>
    <row r="541" spans="1:6" ht="15.75" x14ac:dyDescent="0.25">
      <c r="A541" s="656"/>
      <c r="B541" s="656"/>
      <c r="C541" s="660"/>
      <c r="D541" s="660"/>
      <c r="E541" s="661"/>
      <c r="F541" s="661"/>
    </row>
    <row r="542" spans="1:6" ht="15.75" x14ac:dyDescent="0.25">
      <c r="A542" s="656"/>
      <c r="B542" s="656"/>
      <c r="C542" s="660"/>
      <c r="D542" s="660"/>
      <c r="E542" s="661"/>
      <c r="F542" s="661"/>
    </row>
    <row r="543" spans="1:6" ht="15.75" x14ac:dyDescent="0.25">
      <c r="A543" s="656"/>
      <c r="B543" s="656"/>
      <c r="C543" s="660"/>
      <c r="D543" s="660"/>
      <c r="E543" s="661"/>
      <c r="F543" s="661"/>
    </row>
    <row r="544" spans="1:6" ht="15.75" x14ac:dyDescent="0.25">
      <c r="A544" s="656"/>
      <c r="B544" s="656"/>
      <c r="C544" s="660"/>
      <c r="D544" s="660"/>
      <c r="E544" s="661"/>
      <c r="F544" s="661"/>
    </row>
    <row r="545" spans="1:6" ht="15.75" x14ac:dyDescent="0.25">
      <c r="A545" s="656"/>
      <c r="B545" s="656"/>
      <c r="C545" s="660"/>
      <c r="D545" s="660"/>
      <c r="E545" s="661"/>
      <c r="F545" s="661"/>
    </row>
    <row r="546" spans="1:6" ht="15.75" x14ac:dyDescent="0.25">
      <c r="A546" s="656"/>
      <c r="B546" s="656"/>
      <c r="C546" s="660"/>
      <c r="D546" s="660"/>
      <c r="E546" s="661"/>
      <c r="F546" s="661"/>
    </row>
    <row r="547" spans="1:6" ht="15.75" x14ac:dyDescent="0.25">
      <c r="A547" s="656"/>
      <c r="B547" s="656"/>
      <c r="C547" s="660"/>
      <c r="D547" s="660"/>
      <c r="E547" s="661"/>
      <c r="F547" s="661"/>
    </row>
    <row r="548" spans="1:6" ht="15.75" x14ac:dyDescent="0.25">
      <c r="A548" s="656"/>
      <c r="B548" s="656"/>
      <c r="C548" s="660"/>
      <c r="D548" s="660"/>
      <c r="E548" s="661"/>
      <c r="F548" s="661"/>
    </row>
    <row r="549" spans="1:6" ht="15.75" x14ac:dyDescent="0.25">
      <c r="A549" s="656"/>
      <c r="B549" s="656"/>
      <c r="C549" s="660"/>
      <c r="D549" s="660"/>
      <c r="E549" s="661"/>
      <c r="F549" s="661"/>
    </row>
    <row r="550" spans="1:6" ht="15.75" x14ac:dyDescent="0.25">
      <c r="A550" s="656"/>
      <c r="B550" s="656"/>
      <c r="C550" s="660"/>
      <c r="D550" s="660"/>
      <c r="E550" s="661"/>
      <c r="F550" s="661"/>
    </row>
    <row r="551" spans="1:6" ht="15.75" x14ac:dyDescent="0.25">
      <c r="A551" s="656"/>
      <c r="B551" s="656"/>
      <c r="C551" s="660"/>
      <c r="D551" s="660"/>
      <c r="E551" s="661"/>
      <c r="F551" s="661"/>
    </row>
    <row r="552" spans="1:6" ht="15.75" x14ac:dyDescent="0.25">
      <c r="A552" s="656"/>
      <c r="B552" s="656"/>
      <c r="C552" s="660"/>
      <c r="D552" s="660"/>
      <c r="E552" s="661"/>
      <c r="F552" s="661"/>
    </row>
    <row r="553" spans="1:6" ht="15.75" x14ac:dyDescent="0.25">
      <c r="A553" s="656"/>
      <c r="B553" s="656"/>
      <c r="C553" s="660"/>
      <c r="D553" s="660"/>
      <c r="E553" s="661"/>
      <c r="F553" s="661"/>
    </row>
    <row r="554" spans="1:6" ht="15.75" x14ac:dyDescent="0.25">
      <c r="A554" s="656"/>
      <c r="B554" s="656"/>
      <c r="C554" s="660"/>
      <c r="D554" s="660"/>
      <c r="E554" s="661"/>
      <c r="F554" s="661"/>
    </row>
    <row r="555" spans="1:6" ht="15.75" x14ac:dyDescent="0.25">
      <c r="A555" s="656"/>
      <c r="B555" s="656"/>
      <c r="C555" s="660"/>
      <c r="D555" s="660"/>
      <c r="E555" s="661"/>
      <c r="F555" s="661"/>
    </row>
    <row r="556" spans="1:6" ht="15.75" x14ac:dyDescent="0.25">
      <c r="A556" s="656"/>
      <c r="B556" s="656"/>
      <c r="C556" s="660"/>
      <c r="D556" s="660"/>
      <c r="E556" s="661"/>
      <c r="F556" s="661"/>
    </row>
    <row r="557" spans="1:6" ht="15.75" x14ac:dyDescent="0.25">
      <c r="A557" s="656"/>
      <c r="B557" s="656"/>
      <c r="C557" s="660"/>
      <c r="D557" s="660"/>
      <c r="E557" s="661"/>
      <c r="F557" s="661"/>
    </row>
    <row r="558" spans="1:6" ht="15.75" x14ac:dyDescent="0.25">
      <c r="A558" s="656"/>
      <c r="B558" s="656"/>
      <c r="C558" s="660"/>
      <c r="D558" s="660"/>
      <c r="E558" s="661"/>
      <c r="F558" s="661"/>
    </row>
    <row r="559" spans="1:6" ht="15.75" x14ac:dyDescent="0.25">
      <c r="A559" s="656"/>
      <c r="B559" s="656"/>
      <c r="C559" s="660"/>
      <c r="D559" s="660"/>
      <c r="E559" s="661"/>
      <c r="F559" s="661"/>
    </row>
    <row r="560" spans="1:6" ht="15.75" x14ac:dyDescent="0.25">
      <c r="A560" s="656"/>
      <c r="B560" s="656"/>
      <c r="C560" s="660"/>
      <c r="D560" s="660"/>
      <c r="E560" s="661"/>
      <c r="F560" s="661"/>
    </row>
    <row r="561" spans="1:6" ht="15.75" x14ac:dyDescent="0.25">
      <c r="A561" s="656"/>
      <c r="B561" s="656"/>
      <c r="C561" s="660"/>
      <c r="D561" s="660"/>
      <c r="E561" s="661"/>
      <c r="F561" s="661"/>
    </row>
    <row r="562" spans="1:6" ht="15.75" x14ac:dyDescent="0.25">
      <c r="A562" s="656"/>
      <c r="B562" s="656"/>
      <c r="C562" s="660"/>
      <c r="D562" s="660"/>
      <c r="E562" s="661"/>
      <c r="F562" s="661"/>
    </row>
    <row r="563" spans="1:6" ht="15.75" x14ac:dyDescent="0.25">
      <c r="A563" s="656"/>
      <c r="B563" s="656"/>
      <c r="C563" s="660"/>
      <c r="D563" s="660"/>
      <c r="E563" s="661"/>
      <c r="F563" s="661"/>
    </row>
    <row r="564" spans="1:6" ht="15.75" x14ac:dyDescent="0.25">
      <c r="A564" s="656"/>
      <c r="B564" s="656"/>
      <c r="C564" s="660"/>
      <c r="D564" s="660"/>
      <c r="E564" s="661"/>
      <c r="F564" s="661"/>
    </row>
    <row r="565" spans="1:6" ht="15.75" x14ac:dyDescent="0.25">
      <c r="A565" s="656"/>
      <c r="B565" s="656"/>
      <c r="C565" s="660"/>
      <c r="D565" s="660"/>
      <c r="E565" s="661"/>
      <c r="F565" s="661"/>
    </row>
    <row r="566" spans="1:6" ht="15.75" x14ac:dyDescent="0.25">
      <c r="A566" s="656"/>
      <c r="B566" s="656"/>
      <c r="C566" s="660"/>
      <c r="D566" s="660"/>
      <c r="E566" s="661"/>
      <c r="F566" s="661"/>
    </row>
    <row r="567" spans="1:6" ht="15.75" x14ac:dyDescent="0.25">
      <c r="A567" s="656"/>
      <c r="B567" s="656"/>
      <c r="C567" s="660"/>
      <c r="D567" s="660"/>
      <c r="E567" s="661"/>
      <c r="F567" s="661"/>
    </row>
    <row r="568" spans="1:6" ht="15.75" x14ac:dyDescent="0.25">
      <c r="A568" s="656"/>
      <c r="B568" s="656"/>
      <c r="C568" s="660"/>
      <c r="D568" s="660"/>
      <c r="E568" s="661"/>
      <c r="F568" s="661"/>
    </row>
    <row r="569" spans="1:6" ht="15.75" x14ac:dyDescent="0.25">
      <c r="A569" s="656"/>
      <c r="B569" s="656"/>
      <c r="C569" s="660"/>
      <c r="D569" s="660"/>
      <c r="E569" s="661"/>
      <c r="F569" s="661"/>
    </row>
    <row r="570" spans="1:6" ht="15.75" x14ac:dyDescent="0.25">
      <c r="A570" s="656"/>
      <c r="B570" s="656"/>
      <c r="C570" s="660"/>
      <c r="D570" s="660"/>
      <c r="E570" s="661"/>
      <c r="F570" s="661"/>
    </row>
    <row r="571" spans="1:6" ht="15.75" x14ac:dyDescent="0.25">
      <c r="A571" s="656"/>
      <c r="B571" s="656"/>
      <c r="C571" s="660"/>
      <c r="D571" s="660"/>
      <c r="E571" s="661"/>
      <c r="F571" s="661"/>
    </row>
    <row r="572" spans="1:6" ht="15.75" x14ac:dyDescent="0.25">
      <c r="A572" s="656"/>
      <c r="B572" s="656"/>
      <c r="C572" s="660"/>
      <c r="D572" s="660"/>
      <c r="E572" s="661"/>
      <c r="F572" s="661"/>
    </row>
    <row r="573" spans="1:6" ht="15.75" x14ac:dyDescent="0.25">
      <c r="A573" s="656"/>
      <c r="B573" s="656"/>
      <c r="C573" s="660"/>
      <c r="D573" s="660"/>
      <c r="E573" s="661"/>
      <c r="F573" s="661"/>
    </row>
    <row r="574" spans="1:6" ht="15.75" x14ac:dyDescent="0.25">
      <c r="A574" s="656"/>
      <c r="B574" s="656"/>
      <c r="C574" s="660"/>
      <c r="D574" s="660"/>
      <c r="E574" s="661"/>
      <c r="F574" s="661"/>
    </row>
    <row r="575" spans="1:6" ht="15.75" x14ac:dyDescent="0.25">
      <c r="A575" s="656"/>
      <c r="B575" s="656"/>
      <c r="C575" s="660"/>
      <c r="D575" s="660"/>
      <c r="E575" s="661"/>
      <c r="F575" s="661"/>
    </row>
    <row r="576" spans="1:6" ht="15.75" x14ac:dyDescent="0.25">
      <c r="A576" s="656"/>
      <c r="B576" s="656"/>
      <c r="C576" s="660"/>
      <c r="D576" s="660"/>
      <c r="E576" s="661"/>
      <c r="F576" s="661"/>
    </row>
    <row r="577" spans="1:6" ht="15.75" x14ac:dyDescent="0.25">
      <c r="A577" s="656"/>
      <c r="B577" s="656"/>
      <c r="C577" s="660"/>
      <c r="D577" s="660"/>
      <c r="E577" s="661"/>
      <c r="F577" s="661"/>
    </row>
    <row r="578" spans="1:6" ht="15.75" x14ac:dyDescent="0.25">
      <c r="A578" s="656"/>
      <c r="B578" s="656"/>
      <c r="C578" s="660"/>
      <c r="D578" s="660"/>
      <c r="E578" s="661"/>
      <c r="F578" s="661"/>
    </row>
    <row r="579" spans="1:6" ht="15.75" x14ac:dyDescent="0.25">
      <c r="A579" s="656"/>
      <c r="B579" s="656"/>
      <c r="C579" s="660"/>
      <c r="D579" s="660"/>
      <c r="E579" s="661"/>
      <c r="F579" s="661"/>
    </row>
    <row r="580" spans="1:6" ht="15.75" x14ac:dyDescent="0.25">
      <c r="A580" s="656"/>
      <c r="B580" s="656"/>
      <c r="C580" s="660"/>
      <c r="D580" s="660"/>
      <c r="E580" s="661"/>
      <c r="F580" s="661"/>
    </row>
    <row r="581" spans="1:6" ht="15.75" x14ac:dyDescent="0.25">
      <c r="A581" s="656"/>
      <c r="B581" s="656"/>
      <c r="C581" s="660"/>
      <c r="D581" s="660"/>
      <c r="E581" s="661"/>
      <c r="F581" s="661"/>
    </row>
    <row r="582" spans="1:6" ht="15.75" x14ac:dyDescent="0.25">
      <c r="A582" s="656"/>
      <c r="B582" s="656"/>
      <c r="C582" s="660"/>
      <c r="D582" s="660"/>
      <c r="E582" s="661"/>
      <c r="F582" s="661"/>
    </row>
    <row r="583" spans="1:6" ht="15.75" x14ac:dyDescent="0.25">
      <c r="A583" s="656"/>
      <c r="B583" s="656"/>
      <c r="C583" s="660"/>
      <c r="D583" s="660"/>
      <c r="E583" s="661"/>
      <c r="F583" s="661"/>
    </row>
    <row r="584" spans="1:6" ht="15.75" x14ac:dyDescent="0.25">
      <c r="A584" s="656"/>
      <c r="B584" s="656"/>
      <c r="C584" s="660"/>
      <c r="D584" s="660"/>
      <c r="E584" s="661"/>
      <c r="F584" s="661"/>
    </row>
    <row r="585" spans="1:6" ht="15.75" x14ac:dyDescent="0.25">
      <c r="A585" s="656"/>
      <c r="B585" s="656"/>
      <c r="C585" s="660"/>
      <c r="D585" s="660"/>
      <c r="E585" s="661"/>
      <c r="F585" s="661"/>
    </row>
    <row r="586" spans="1:6" ht="15.75" x14ac:dyDescent="0.25">
      <c r="A586" s="656"/>
      <c r="B586" s="656"/>
      <c r="C586" s="660"/>
      <c r="D586" s="660"/>
      <c r="E586" s="661"/>
      <c r="F586" s="661"/>
    </row>
    <row r="587" spans="1:6" ht="15.75" x14ac:dyDescent="0.25">
      <c r="A587" s="656"/>
      <c r="B587" s="656"/>
      <c r="C587" s="660"/>
      <c r="D587" s="660"/>
      <c r="E587" s="661"/>
      <c r="F587" s="661"/>
    </row>
    <row r="588" spans="1:6" ht="15.75" x14ac:dyDescent="0.25">
      <c r="A588" s="656"/>
      <c r="B588" s="656"/>
      <c r="C588" s="660"/>
      <c r="D588" s="660"/>
      <c r="E588" s="661"/>
      <c r="F588" s="661"/>
    </row>
    <row r="589" spans="1:6" ht="15.75" x14ac:dyDescent="0.25">
      <c r="A589" s="656"/>
      <c r="B589" s="656"/>
      <c r="C589" s="660"/>
      <c r="D589" s="660"/>
      <c r="E589" s="661"/>
      <c r="F589" s="661"/>
    </row>
    <row r="590" spans="1:6" ht="15.75" x14ac:dyDescent="0.25">
      <c r="A590" s="656"/>
      <c r="B590" s="656"/>
      <c r="C590" s="660"/>
      <c r="D590" s="660"/>
      <c r="E590" s="661"/>
      <c r="F590" s="661"/>
    </row>
    <row r="591" spans="1:6" ht="15.75" x14ac:dyDescent="0.25">
      <c r="A591" s="656"/>
      <c r="B591" s="656"/>
      <c r="C591" s="660"/>
      <c r="D591" s="660"/>
      <c r="E591" s="661"/>
      <c r="F591" s="661"/>
    </row>
    <row r="592" spans="1:6" ht="15.75" x14ac:dyDescent="0.25">
      <c r="A592" s="656"/>
      <c r="B592" s="656"/>
      <c r="C592" s="660"/>
      <c r="D592" s="660"/>
      <c r="E592" s="661"/>
      <c r="F592" s="661"/>
    </row>
    <row r="593" spans="1:6" ht="15.75" x14ac:dyDescent="0.25">
      <c r="A593" s="656"/>
      <c r="B593" s="656"/>
      <c r="C593" s="660"/>
      <c r="D593" s="660"/>
      <c r="E593" s="661"/>
      <c r="F593" s="661"/>
    </row>
    <row r="594" spans="1:6" ht="15.75" x14ac:dyDescent="0.25">
      <c r="A594" s="656"/>
      <c r="B594" s="656"/>
      <c r="C594" s="660"/>
      <c r="D594" s="660"/>
      <c r="E594" s="661"/>
      <c r="F594" s="661"/>
    </row>
    <row r="595" spans="1:6" ht="15.75" x14ac:dyDescent="0.25">
      <c r="A595" s="656"/>
      <c r="B595" s="656"/>
      <c r="C595" s="660"/>
      <c r="D595" s="660"/>
      <c r="E595" s="661"/>
      <c r="F595" s="661"/>
    </row>
    <row r="596" spans="1:6" ht="15.75" x14ac:dyDescent="0.25">
      <c r="A596" s="656"/>
      <c r="B596" s="656"/>
      <c r="C596" s="660"/>
      <c r="D596" s="660"/>
      <c r="E596" s="661"/>
      <c r="F596" s="661"/>
    </row>
    <row r="597" spans="1:6" ht="15.75" x14ac:dyDescent="0.25">
      <c r="A597" s="656"/>
      <c r="B597" s="656"/>
      <c r="C597" s="660"/>
      <c r="D597" s="660"/>
      <c r="E597" s="661"/>
      <c r="F597" s="661"/>
    </row>
    <row r="598" spans="1:6" ht="15.75" x14ac:dyDescent="0.25">
      <c r="A598" s="656"/>
      <c r="B598" s="656"/>
      <c r="C598" s="660"/>
      <c r="D598" s="660"/>
      <c r="E598" s="661"/>
      <c r="F598" s="661"/>
    </row>
    <row r="599" spans="1:6" ht="15.75" x14ac:dyDescent="0.25">
      <c r="A599" s="656"/>
      <c r="B599" s="656"/>
      <c r="C599" s="660"/>
      <c r="D599" s="660"/>
      <c r="E599" s="661"/>
      <c r="F599" s="661"/>
    </row>
    <row r="600" spans="1:6" ht="15.75" x14ac:dyDescent="0.25">
      <c r="A600" s="656"/>
      <c r="B600" s="656"/>
      <c r="C600" s="660"/>
      <c r="D600" s="660"/>
      <c r="E600" s="661"/>
      <c r="F600" s="661"/>
    </row>
    <row r="601" spans="1:6" ht="15.75" x14ac:dyDescent="0.25">
      <c r="A601" s="656"/>
      <c r="B601" s="656"/>
      <c r="C601" s="660"/>
      <c r="D601" s="660"/>
      <c r="E601" s="661"/>
      <c r="F601" s="661"/>
    </row>
    <row r="602" spans="1:6" ht="15.75" x14ac:dyDescent="0.25">
      <c r="A602" s="656"/>
      <c r="B602" s="656"/>
      <c r="C602" s="660"/>
      <c r="D602" s="660"/>
      <c r="E602" s="661"/>
      <c r="F602" s="661"/>
    </row>
    <row r="603" spans="1:6" ht="15.75" x14ac:dyDescent="0.25">
      <c r="A603" s="656"/>
      <c r="B603" s="656"/>
      <c r="C603" s="660"/>
      <c r="D603" s="660"/>
      <c r="E603" s="661"/>
      <c r="F603" s="661"/>
    </row>
    <row r="604" spans="1:6" ht="15.75" x14ac:dyDescent="0.25">
      <c r="A604" s="656"/>
      <c r="B604" s="656"/>
      <c r="C604" s="660"/>
      <c r="D604" s="660"/>
      <c r="E604" s="661"/>
      <c r="F604" s="661"/>
    </row>
    <row r="605" spans="1:6" ht="15.75" x14ac:dyDescent="0.25">
      <c r="A605" s="656"/>
      <c r="B605" s="656"/>
      <c r="C605" s="660"/>
      <c r="D605" s="660"/>
      <c r="E605" s="661"/>
      <c r="F605" s="661"/>
    </row>
    <row r="606" spans="1:6" ht="15.75" x14ac:dyDescent="0.25">
      <c r="A606" s="656"/>
      <c r="B606" s="656"/>
      <c r="C606" s="660"/>
      <c r="D606" s="660"/>
      <c r="E606" s="661"/>
      <c r="F606" s="661"/>
    </row>
    <row r="607" spans="1:6" ht="15.75" x14ac:dyDescent="0.25">
      <c r="A607" s="656"/>
      <c r="B607" s="656"/>
      <c r="C607" s="660"/>
      <c r="D607" s="660"/>
      <c r="E607" s="661"/>
      <c r="F607" s="661"/>
    </row>
    <row r="608" spans="1:6" ht="15.75" x14ac:dyDescent="0.25">
      <c r="A608" s="656"/>
      <c r="B608" s="656"/>
      <c r="C608" s="660"/>
      <c r="D608" s="660"/>
      <c r="E608" s="661"/>
      <c r="F608" s="661"/>
    </row>
    <row r="609" spans="1:6" ht="15.75" x14ac:dyDescent="0.25">
      <c r="A609" s="656"/>
      <c r="B609" s="656"/>
      <c r="C609" s="660"/>
      <c r="D609" s="660"/>
      <c r="E609" s="661"/>
      <c r="F609" s="661"/>
    </row>
    <row r="610" spans="1:6" ht="15.75" x14ac:dyDescent="0.25">
      <c r="A610" s="656"/>
      <c r="B610" s="656"/>
      <c r="C610" s="660"/>
      <c r="D610" s="660"/>
      <c r="E610" s="661"/>
      <c r="F610" s="661"/>
    </row>
    <row r="611" spans="1:6" ht="15.75" x14ac:dyDescent="0.25">
      <c r="A611" s="656"/>
      <c r="B611" s="656"/>
      <c r="C611" s="660"/>
      <c r="D611" s="660"/>
      <c r="E611" s="661"/>
      <c r="F611" s="661"/>
    </row>
    <row r="612" spans="1:6" ht="15.75" x14ac:dyDescent="0.25">
      <c r="A612" s="656"/>
      <c r="B612" s="656"/>
      <c r="C612" s="660"/>
      <c r="D612" s="660"/>
      <c r="E612" s="661"/>
      <c r="F612" s="661"/>
    </row>
    <row r="613" spans="1:6" ht="15.75" x14ac:dyDescent="0.25">
      <c r="A613" s="656"/>
      <c r="B613" s="656"/>
      <c r="C613" s="660"/>
      <c r="D613" s="660"/>
      <c r="E613" s="661"/>
      <c r="F613" s="661"/>
    </row>
    <row r="614" spans="1:6" ht="15.75" x14ac:dyDescent="0.25">
      <c r="A614" s="656"/>
      <c r="B614" s="656"/>
      <c r="C614" s="660"/>
      <c r="D614" s="660"/>
      <c r="E614" s="661"/>
      <c r="F614" s="661"/>
    </row>
    <row r="615" spans="1:6" ht="15.75" x14ac:dyDescent="0.25">
      <c r="A615" s="656"/>
      <c r="B615" s="656"/>
      <c r="C615" s="660"/>
      <c r="D615" s="660"/>
      <c r="E615" s="661"/>
      <c r="F615" s="661"/>
    </row>
    <row r="616" spans="1:6" ht="15.75" x14ac:dyDescent="0.25">
      <c r="A616" s="656"/>
      <c r="B616" s="656"/>
      <c r="C616" s="660"/>
      <c r="D616" s="660"/>
      <c r="E616" s="661"/>
      <c r="F616" s="661"/>
    </row>
    <row r="617" spans="1:6" ht="15.75" x14ac:dyDescent="0.25">
      <c r="A617" s="656"/>
      <c r="B617" s="656"/>
      <c r="C617" s="660"/>
      <c r="D617" s="660"/>
      <c r="E617" s="661"/>
      <c r="F617" s="661"/>
    </row>
    <row r="618" spans="1:6" ht="15.75" x14ac:dyDescent="0.25">
      <c r="A618" s="656"/>
      <c r="B618" s="656"/>
      <c r="C618" s="660"/>
      <c r="D618" s="660"/>
      <c r="E618" s="661"/>
      <c r="F618" s="661"/>
    </row>
    <row r="619" spans="1:6" ht="15.75" x14ac:dyDescent="0.25">
      <c r="A619" s="656"/>
      <c r="B619" s="656"/>
      <c r="C619" s="660"/>
      <c r="D619" s="660"/>
      <c r="E619" s="661"/>
      <c r="F619" s="661"/>
    </row>
    <row r="620" spans="1:6" ht="15.75" x14ac:dyDescent="0.25">
      <c r="A620" s="656"/>
      <c r="B620" s="656"/>
      <c r="C620" s="660"/>
      <c r="D620" s="660"/>
      <c r="E620" s="661"/>
      <c r="F620" s="661"/>
    </row>
    <row r="621" spans="1:6" ht="15.75" x14ac:dyDescent="0.25">
      <c r="A621" s="656"/>
      <c r="B621" s="656"/>
      <c r="C621" s="660"/>
      <c r="D621" s="660"/>
      <c r="E621" s="661"/>
      <c r="F621" s="661"/>
    </row>
    <row r="622" spans="1:6" ht="15.75" x14ac:dyDescent="0.25">
      <c r="A622" s="656"/>
      <c r="B622" s="656"/>
      <c r="C622" s="660"/>
      <c r="D622" s="660"/>
      <c r="E622" s="661"/>
      <c r="F622" s="661"/>
    </row>
    <row r="623" spans="1:6" ht="15.75" x14ac:dyDescent="0.25">
      <c r="A623" s="656"/>
      <c r="B623" s="656"/>
      <c r="C623" s="660"/>
      <c r="D623" s="660"/>
      <c r="E623" s="661"/>
      <c r="F623" s="661"/>
    </row>
    <row r="624" spans="1:6" ht="15.75" x14ac:dyDescent="0.25">
      <c r="A624" s="656"/>
      <c r="B624" s="656"/>
      <c r="C624" s="660"/>
      <c r="D624" s="660"/>
      <c r="E624" s="661"/>
      <c r="F624" s="661"/>
    </row>
    <row r="625" spans="1:6" ht="15.75" x14ac:dyDescent="0.25">
      <c r="A625" s="656"/>
      <c r="B625" s="656"/>
      <c r="C625" s="660"/>
      <c r="D625" s="660"/>
      <c r="E625" s="661"/>
      <c r="F625" s="661"/>
    </row>
    <row r="626" spans="1:6" ht="15.75" x14ac:dyDescent="0.25">
      <c r="A626" s="656"/>
      <c r="B626" s="656"/>
      <c r="C626" s="660"/>
      <c r="D626" s="660"/>
      <c r="E626" s="661"/>
      <c r="F626" s="661"/>
    </row>
    <row r="627" spans="1:6" ht="15.75" x14ac:dyDescent="0.25">
      <c r="A627" s="656"/>
      <c r="B627" s="656"/>
      <c r="C627" s="660"/>
      <c r="D627" s="660"/>
      <c r="E627" s="661"/>
      <c r="F627" s="661"/>
    </row>
    <row r="628" spans="1:6" ht="15.75" x14ac:dyDescent="0.25">
      <c r="A628" s="656"/>
      <c r="B628" s="656"/>
      <c r="C628" s="660"/>
      <c r="D628" s="660"/>
      <c r="E628" s="661"/>
      <c r="F628" s="661"/>
    </row>
    <row r="629" spans="1:6" ht="15.75" x14ac:dyDescent="0.25">
      <c r="A629" s="656"/>
      <c r="B629" s="656"/>
      <c r="C629" s="660"/>
      <c r="D629" s="660"/>
      <c r="E629" s="661"/>
      <c r="F629" s="661"/>
    </row>
    <row r="630" spans="1:6" ht="15.75" x14ac:dyDescent="0.25">
      <c r="A630" s="656"/>
      <c r="B630" s="656"/>
      <c r="C630" s="660"/>
      <c r="D630" s="660"/>
      <c r="E630" s="661"/>
      <c r="F630" s="661"/>
    </row>
    <row r="631" spans="1:6" ht="15.75" x14ac:dyDescent="0.25">
      <c r="A631" s="656"/>
      <c r="B631" s="656"/>
      <c r="C631" s="660"/>
      <c r="D631" s="660"/>
      <c r="E631" s="661"/>
      <c r="F631" s="661"/>
    </row>
    <row r="632" spans="1:6" ht="15.75" x14ac:dyDescent="0.25">
      <c r="A632" s="656"/>
      <c r="B632" s="656"/>
      <c r="C632" s="660"/>
      <c r="D632" s="660"/>
      <c r="E632" s="661"/>
      <c r="F632" s="661"/>
    </row>
    <row r="633" spans="1:6" ht="15.75" x14ac:dyDescent="0.25">
      <c r="A633" s="656"/>
      <c r="B633" s="656"/>
      <c r="C633" s="660"/>
      <c r="D633" s="660"/>
      <c r="E633" s="661"/>
      <c r="F633" s="661"/>
    </row>
    <row r="634" spans="1:6" ht="15.75" x14ac:dyDescent="0.25">
      <c r="A634" s="656"/>
      <c r="B634" s="656"/>
      <c r="C634" s="660"/>
      <c r="D634" s="660"/>
      <c r="E634" s="661"/>
      <c r="F634" s="661"/>
    </row>
    <row r="635" spans="1:6" ht="15.75" x14ac:dyDescent="0.25">
      <c r="A635" s="656"/>
      <c r="B635" s="656"/>
      <c r="C635" s="660"/>
      <c r="D635" s="660"/>
      <c r="E635" s="661"/>
      <c r="F635" s="661"/>
    </row>
    <row r="636" spans="1:6" ht="15.75" x14ac:dyDescent="0.25">
      <c r="A636" s="656"/>
      <c r="B636" s="656"/>
      <c r="C636" s="660"/>
      <c r="D636" s="660"/>
      <c r="E636" s="661"/>
      <c r="F636" s="661"/>
    </row>
    <row r="637" spans="1:6" ht="15.75" x14ac:dyDescent="0.25">
      <c r="A637" s="656"/>
      <c r="B637" s="656"/>
      <c r="C637" s="660"/>
      <c r="D637" s="660"/>
      <c r="E637" s="661"/>
      <c r="F637" s="661"/>
    </row>
    <row r="638" spans="1:6" ht="15.75" x14ac:dyDescent="0.25">
      <c r="A638" s="656"/>
      <c r="B638" s="656"/>
      <c r="C638" s="660"/>
      <c r="D638" s="660"/>
      <c r="E638" s="661"/>
      <c r="F638" s="661"/>
    </row>
    <row r="639" spans="1:6" ht="15.75" x14ac:dyDescent="0.25">
      <c r="A639" s="656"/>
      <c r="B639" s="656"/>
      <c r="C639" s="660"/>
      <c r="D639" s="660"/>
      <c r="E639" s="661"/>
      <c r="F639" s="661"/>
    </row>
    <row r="640" spans="1:6" ht="15.75" x14ac:dyDescent="0.25">
      <c r="A640" s="656"/>
      <c r="B640" s="656"/>
      <c r="C640" s="660"/>
      <c r="D640" s="660"/>
      <c r="E640" s="661"/>
      <c r="F640" s="661"/>
    </row>
    <row r="641" spans="1:6" ht="15.75" x14ac:dyDescent="0.25">
      <c r="A641" s="656"/>
      <c r="B641" s="656"/>
      <c r="C641" s="660"/>
      <c r="D641" s="660"/>
      <c r="E641" s="661"/>
      <c r="F641" s="661"/>
    </row>
    <row r="642" spans="1:6" ht="15.75" x14ac:dyDescent="0.25">
      <c r="A642" s="656"/>
      <c r="B642" s="656"/>
      <c r="C642" s="660"/>
      <c r="D642" s="660"/>
      <c r="E642" s="661"/>
      <c r="F642" s="661"/>
    </row>
    <row r="643" spans="1:6" ht="15.75" x14ac:dyDescent="0.25">
      <c r="A643" s="656"/>
      <c r="B643" s="656"/>
      <c r="C643" s="660"/>
      <c r="D643" s="660"/>
      <c r="E643" s="661"/>
      <c r="F643" s="661"/>
    </row>
    <row r="644" spans="1:6" ht="15.75" x14ac:dyDescent="0.25">
      <c r="A644" s="656"/>
      <c r="B644" s="656"/>
      <c r="C644" s="660"/>
      <c r="D644" s="660"/>
      <c r="E644" s="661"/>
      <c r="F644" s="661"/>
    </row>
    <row r="645" spans="1:6" ht="15.75" x14ac:dyDescent="0.25">
      <c r="A645" s="656"/>
      <c r="B645" s="656"/>
      <c r="C645" s="660"/>
      <c r="D645" s="660"/>
      <c r="E645" s="661"/>
      <c r="F645" s="661"/>
    </row>
    <row r="646" spans="1:6" ht="15.75" x14ac:dyDescent="0.25">
      <c r="A646" s="656"/>
      <c r="B646" s="656"/>
      <c r="C646" s="660"/>
      <c r="D646" s="660"/>
      <c r="E646" s="661"/>
      <c r="F646" s="661"/>
    </row>
    <row r="647" spans="1:6" ht="15.75" x14ac:dyDescent="0.25">
      <c r="A647" s="656"/>
      <c r="B647" s="656"/>
      <c r="C647" s="660"/>
      <c r="D647" s="660"/>
      <c r="E647" s="661"/>
      <c r="F647" s="661"/>
    </row>
    <row r="648" spans="1:6" ht="15.75" x14ac:dyDescent="0.25">
      <c r="A648" s="656"/>
      <c r="B648" s="656"/>
      <c r="C648" s="660"/>
      <c r="D648" s="660"/>
      <c r="E648" s="661"/>
      <c r="F648" s="661"/>
    </row>
    <row r="649" spans="1:6" ht="15.75" x14ac:dyDescent="0.25">
      <c r="A649" s="656"/>
      <c r="B649" s="656"/>
      <c r="C649" s="660"/>
      <c r="D649" s="660"/>
      <c r="E649" s="661"/>
      <c r="F649" s="661"/>
    </row>
    <row r="650" spans="1:6" ht="15.75" x14ac:dyDescent="0.25">
      <c r="A650" s="656"/>
      <c r="B650" s="656"/>
      <c r="C650" s="660"/>
      <c r="D650" s="660"/>
      <c r="E650" s="661"/>
      <c r="F650" s="661"/>
    </row>
    <row r="651" spans="1:6" ht="15.75" x14ac:dyDescent="0.25">
      <c r="A651" s="656"/>
      <c r="B651" s="656"/>
      <c r="C651" s="660"/>
      <c r="D651" s="660"/>
      <c r="E651" s="661"/>
      <c r="F651" s="661"/>
    </row>
    <row r="652" spans="1:6" ht="15.75" x14ac:dyDescent="0.25">
      <c r="A652" s="656"/>
      <c r="B652" s="656"/>
      <c r="C652" s="660"/>
      <c r="D652" s="660"/>
      <c r="E652" s="661"/>
      <c r="F652" s="661"/>
    </row>
    <row r="653" spans="1:6" ht="15.75" x14ac:dyDescent="0.25">
      <c r="A653" s="656"/>
      <c r="B653" s="656"/>
      <c r="C653" s="660"/>
      <c r="D653" s="660"/>
      <c r="E653" s="661"/>
      <c r="F653" s="661"/>
    </row>
    <row r="654" spans="1:6" ht="15.75" x14ac:dyDescent="0.25">
      <c r="A654" s="656"/>
      <c r="B654" s="656"/>
      <c r="C654" s="660"/>
      <c r="D654" s="660"/>
      <c r="E654" s="661"/>
      <c r="F654" s="661"/>
    </row>
    <row r="655" spans="1:6" ht="15.75" x14ac:dyDescent="0.25">
      <c r="A655" s="656"/>
      <c r="B655" s="656"/>
      <c r="C655" s="660"/>
      <c r="D655" s="660"/>
      <c r="E655" s="661"/>
      <c r="F655" s="661"/>
    </row>
    <row r="656" spans="1:6" ht="15.75" x14ac:dyDescent="0.25">
      <c r="A656" s="656"/>
      <c r="B656" s="656"/>
      <c r="C656" s="660"/>
      <c r="D656" s="660"/>
      <c r="E656" s="661"/>
      <c r="F656" s="661"/>
    </row>
    <row r="657" spans="1:6" ht="15.75" x14ac:dyDescent="0.25">
      <c r="A657" s="656"/>
      <c r="B657" s="656"/>
      <c r="C657" s="660"/>
      <c r="D657" s="660"/>
      <c r="E657" s="661"/>
      <c r="F657" s="661"/>
    </row>
    <row r="658" spans="1:6" ht="15.75" x14ac:dyDescent="0.25">
      <c r="A658" s="656"/>
      <c r="B658" s="656"/>
      <c r="C658" s="660"/>
      <c r="D658" s="660"/>
      <c r="E658" s="661"/>
      <c r="F658" s="661"/>
    </row>
    <row r="659" spans="1:6" ht="15.75" x14ac:dyDescent="0.25">
      <c r="A659" s="656"/>
      <c r="B659" s="656"/>
      <c r="C659" s="660"/>
      <c r="D659" s="660"/>
      <c r="E659" s="661"/>
      <c r="F659" s="661"/>
    </row>
    <row r="660" spans="1:6" ht="15.75" x14ac:dyDescent="0.25">
      <c r="A660" s="656"/>
      <c r="B660" s="656"/>
      <c r="C660" s="660"/>
      <c r="D660" s="660"/>
      <c r="E660" s="661"/>
      <c r="F660" s="661"/>
    </row>
    <row r="661" spans="1:6" ht="15.75" x14ac:dyDescent="0.25">
      <c r="A661" s="656"/>
      <c r="B661" s="656"/>
      <c r="C661" s="660"/>
      <c r="D661" s="660"/>
      <c r="E661" s="661"/>
      <c r="F661" s="661"/>
    </row>
    <row r="662" spans="1:6" ht="15.75" x14ac:dyDescent="0.25">
      <c r="A662" s="656"/>
      <c r="B662" s="656"/>
      <c r="C662" s="660"/>
      <c r="D662" s="660"/>
      <c r="E662" s="661"/>
      <c r="F662" s="661"/>
    </row>
    <row r="663" spans="1:6" ht="15.75" x14ac:dyDescent="0.25">
      <c r="A663" s="656"/>
      <c r="B663" s="656"/>
      <c r="C663" s="660"/>
      <c r="D663" s="660"/>
      <c r="E663" s="661"/>
      <c r="F663" s="661"/>
    </row>
    <row r="664" spans="1:6" ht="15.75" x14ac:dyDescent="0.25">
      <c r="A664" s="656"/>
      <c r="B664" s="656"/>
      <c r="C664" s="660"/>
      <c r="D664" s="660"/>
      <c r="E664" s="661"/>
      <c r="F664" s="661"/>
    </row>
    <row r="665" spans="1:6" ht="15.75" x14ac:dyDescent="0.25">
      <c r="A665" s="656"/>
      <c r="B665" s="656"/>
      <c r="C665" s="660"/>
      <c r="D665" s="660"/>
      <c r="E665" s="661"/>
      <c r="F665" s="661"/>
    </row>
    <row r="666" spans="1:6" ht="15.75" x14ac:dyDescent="0.25">
      <c r="A666" s="656"/>
      <c r="B666" s="656"/>
      <c r="C666" s="660"/>
      <c r="D666" s="660"/>
      <c r="E666" s="661"/>
      <c r="F666" s="661"/>
    </row>
    <row r="667" spans="1:6" ht="15.75" x14ac:dyDescent="0.25">
      <c r="A667" s="656"/>
      <c r="B667" s="656"/>
      <c r="C667" s="660"/>
      <c r="D667" s="660"/>
      <c r="E667" s="661"/>
      <c r="F667" s="661"/>
    </row>
    <row r="668" spans="1:6" ht="15.75" x14ac:dyDescent="0.25">
      <c r="A668" s="656"/>
      <c r="B668" s="656"/>
      <c r="C668" s="660"/>
      <c r="D668" s="660"/>
      <c r="E668" s="661"/>
      <c r="F668" s="661"/>
    </row>
    <row r="669" spans="1:6" ht="15.75" x14ac:dyDescent="0.25">
      <c r="A669" s="656"/>
      <c r="B669" s="656"/>
      <c r="C669" s="660"/>
      <c r="D669" s="660"/>
      <c r="E669" s="661"/>
      <c r="F669" s="661"/>
    </row>
    <row r="670" spans="1:6" ht="15.75" x14ac:dyDescent="0.25">
      <c r="A670" s="656"/>
      <c r="B670" s="656"/>
      <c r="C670" s="660"/>
      <c r="D670" s="660"/>
      <c r="E670" s="661"/>
      <c r="F670" s="661"/>
    </row>
    <row r="671" spans="1:6" ht="15.75" x14ac:dyDescent="0.25">
      <c r="A671" s="656"/>
      <c r="B671" s="656"/>
      <c r="C671" s="660"/>
      <c r="D671" s="660"/>
      <c r="E671" s="661"/>
      <c r="F671" s="661"/>
    </row>
    <row r="672" spans="1:6" ht="15.75" x14ac:dyDescent="0.25">
      <c r="A672" s="656"/>
      <c r="B672" s="656"/>
      <c r="C672" s="660"/>
      <c r="D672" s="660"/>
      <c r="E672" s="661"/>
      <c r="F672" s="661"/>
    </row>
    <row r="673" spans="1:6" ht="15.75" x14ac:dyDescent="0.25">
      <c r="A673" s="656"/>
      <c r="B673" s="656"/>
      <c r="C673" s="660"/>
      <c r="D673" s="660"/>
      <c r="E673" s="661"/>
      <c r="F673" s="661"/>
    </row>
    <row r="674" spans="1:6" ht="15.75" x14ac:dyDescent="0.25">
      <c r="A674" s="656"/>
      <c r="B674" s="656"/>
      <c r="C674" s="660"/>
      <c r="D674" s="660"/>
      <c r="E674" s="661"/>
      <c r="F674" s="661"/>
    </row>
    <row r="675" spans="1:6" ht="15.75" x14ac:dyDescent="0.25">
      <c r="A675" s="656"/>
      <c r="B675" s="656"/>
      <c r="C675" s="660"/>
      <c r="D675" s="660"/>
      <c r="E675" s="661"/>
      <c r="F675" s="661"/>
    </row>
    <row r="676" spans="1:6" ht="15.75" x14ac:dyDescent="0.25">
      <c r="A676" s="656"/>
      <c r="B676" s="656"/>
      <c r="C676" s="660"/>
      <c r="D676" s="660"/>
      <c r="E676" s="661"/>
      <c r="F676" s="661"/>
    </row>
    <row r="677" spans="1:6" ht="15.75" x14ac:dyDescent="0.25">
      <c r="A677" s="656"/>
      <c r="B677" s="656"/>
      <c r="C677" s="660"/>
      <c r="D677" s="660"/>
      <c r="E677" s="661"/>
      <c r="F677" s="661"/>
    </row>
    <row r="678" spans="1:6" ht="15.75" x14ac:dyDescent="0.25">
      <c r="A678" s="656"/>
      <c r="B678" s="656"/>
      <c r="C678" s="660"/>
      <c r="D678" s="660"/>
      <c r="E678" s="661"/>
      <c r="F678" s="661"/>
    </row>
    <row r="679" spans="1:6" ht="15.75" x14ac:dyDescent="0.25">
      <c r="A679" s="656"/>
      <c r="B679" s="656"/>
      <c r="C679" s="660"/>
      <c r="D679" s="660"/>
      <c r="E679" s="661"/>
      <c r="F679" s="661"/>
    </row>
    <row r="680" spans="1:6" ht="15.75" x14ac:dyDescent="0.25">
      <c r="A680" s="656"/>
      <c r="B680" s="656"/>
      <c r="C680" s="660"/>
      <c r="D680" s="660"/>
      <c r="E680" s="661"/>
      <c r="F680" s="661"/>
    </row>
    <row r="681" spans="1:6" ht="15.75" x14ac:dyDescent="0.25">
      <c r="A681" s="656"/>
      <c r="B681" s="656"/>
      <c r="C681" s="660"/>
      <c r="D681" s="660"/>
      <c r="E681" s="661"/>
      <c r="F681" s="661"/>
    </row>
    <row r="682" spans="1:6" ht="15.75" x14ac:dyDescent="0.25">
      <c r="A682" s="656"/>
      <c r="B682" s="656"/>
      <c r="C682" s="660"/>
      <c r="D682" s="660"/>
      <c r="E682" s="661"/>
      <c r="F682" s="661"/>
    </row>
    <row r="683" spans="1:6" ht="15.75" x14ac:dyDescent="0.25">
      <c r="A683" s="656"/>
      <c r="B683" s="656"/>
      <c r="C683" s="660"/>
      <c r="D683" s="660"/>
      <c r="E683" s="661"/>
      <c r="F683" s="661"/>
    </row>
    <row r="684" spans="1:6" ht="15.75" x14ac:dyDescent="0.25">
      <c r="A684" s="656"/>
      <c r="B684" s="656"/>
      <c r="C684" s="660"/>
      <c r="D684" s="660"/>
      <c r="E684" s="661"/>
      <c r="F684" s="661"/>
    </row>
    <row r="685" spans="1:6" ht="15.75" x14ac:dyDescent="0.25">
      <c r="A685" s="656"/>
      <c r="B685" s="656"/>
      <c r="C685" s="660"/>
      <c r="D685" s="660"/>
      <c r="E685" s="661"/>
      <c r="F685" s="661"/>
    </row>
    <row r="686" spans="1:6" ht="15.75" x14ac:dyDescent="0.25">
      <c r="A686" s="656"/>
      <c r="B686" s="656"/>
      <c r="C686" s="660"/>
      <c r="D686" s="660"/>
      <c r="E686" s="661"/>
      <c r="F686" s="661"/>
    </row>
    <row r="687" spans="1:6" ht="15.75" x14ac:dyDescent="0.25">
      <c r="A687" s="656"/>
      <c r="B687" s="656"/>
      <c r="C687" s="660"/>
      <c r="D687" s="660"/>
      <c r="E687" s="661"/>
      <c r="F687" s="661"/>
    </row>
    <row r="688" spans="1:6" ht="15.75" x14ac:dyDescent="0.25">
      <c r="A688" s="656"/>
      <c r="B688" s="656"/>
      <c r="C688" s="660"/>
      <c r="D688" s="660"/>
      <c r="E688" s="661"/>
      <c r="F688" s="661"/>
    </row>
    <row r="689" spans="1:6" ht="15.75" x14ac:dyDescent="0.25">
      <c r="A689" s="656"/>
      <c r="B689" s="656"/>
      <c r="C689" s="660"/>
      <c r="D689" s="660"/>
      <c r="E689" s="661"/>
      <c r="F689" s="661"/>
    </row>
    <row r="690" spans="1:6" ht="15.75" x14ac:dyDescent="0.25">
      <c r="A690" s="656"/>
      <c r="B690" s="656"/>
      <c r="C690" s="660"/>
      <c r="D690" s="660"/>
      <c r="E690" s="661"/>
      <c r="F690" s="661"/>
    </row>
    <row r="691" spans="1:6" ht="15.75" x14ac:dyDescent="0.25">
      <c r="A691" s="656"/>
      <c r="B691" s="656"/>
      <c r="C691" s="660"/>
      <c r="D691" s="660"/>
      <c r="E691" s="661"/>
      <c r="F691" s="661"/>
    </row>
    <row r="692" spans="1:6" ht="15.75" x14ac:dyDescent="0.25">
      <c r="A692" s="656"/>
      <c r="B692" s="656"/>
      <c r="C692" s="660"/>
      <c r="D692" s="660"/>
      <c r="E692" s="661"/>
      <c r="F692" s="661"/>
    </row>
    <row r="693" spans="1:6" ht="15.75" x14ac:dyDescent="0.25">
      <c r="A693" s="656"/>
      <c r="B693" s="656"/>
      <c r="C693" s="660"/>
      <c r="D693" s="660"/>
      <c r="E693" s="661"/>
      <c r="F693" s="661"/>
    </row>
    <row r="694" spans="1:6" ht="15.75" x14ac:dyDescent="0.25">
      <c r="A694" s="656"/>
      <c r="B694" s="656"/>
      <c r="C694" s="660"/>
      <c r="D694" s="660"/>
      <c r="E694" s="661"/>
      <c r="F694" s="661"/>
    </row>
    <row r="695" spans="1:6" ht="15.75" x14ac:dyDescent="0.25">
      <c r="A695" s="656"/>
      <c r="B695" s="656"/>
      <c r="C695" s="660"/>
      <c r="D695" s="660"/>
      <c r="E695" s="661"/>
      <c r="F695" s="661"/>
    </row>
    <row r="696" spans="1:6" ht="15.75" x14ac:dyDescent="0.25">
      <c r="A696" s="656"/>
      <c r="B696" s="656"/>
      <c r="C696" s="660"/>
      <c r="D696" s="660"/>
      <c r="E696" s="661"/>
      <c r="F696" s="661"/>
    </row>
    <row r="697" spans="1:6" ht="15.75" x14ac:dyDescent="0.25">
      <c r="A697" s="656"/>
      <c r="B697" s="656"/>
      <c r="C697" s="660"/>
      <c r="D697" s="660"/>
      <c r="E697" s="661"/>
      <c r="F697" s="661"/>
    </row>
    <row r="698" spans="1:6" ht="15.75" x14ac:dyDescent="0.25">
      <c r="A698" s="656"/>
      <c r="B698" s="656"/>
      <c r="C698" s="660"/>
      <c r="D698" s="660"/>
      <c r="E698" s="661"/>
      <c r="F698" s="661"/>
    </row>
    <row r="699" spans="1:6" ht="15.75" x14ac:dyDescent="0.25">
      <c r="A699" s="656"/>
      <c r="B699" s="656"/>
      <c r="C699" s="660"/>
      <c r="D699" s="660"/>
      <c r="E699" s="661"/>
      <c r="F699" s="661"/>
    </row>
    <row r="700" spans="1:6" ht="15.75" x14ac:dyDescent="0.25">
      <c r="A700" s="656"/>
      <c r="B700" s="656"/>
      <c r="C700" s="660"/>
      <c r="D700" s="660"/>
      <c r="E700" s="661"/>
      <c r="F700" s="661"/>
    </row>
    <row r="701" spans="1:6" ht="15.75" x14ac:dyDescent="0.25">
      <c r="A701" s="656"/>
      <c r="B701" s="656"/>
      <c r="C701" s="660"/>
      <c r="D701" s="660"/>
      <c r="E701" s="661"/>
      <c r="F701" s="661"/>
    </row>
    <row r="702" spans="1:6" ht="15.75" x14ac:dyDescent="0.25">
      <c r="A702" s="656"/>
      <c r="B702" s="656"/>
      <c r="C702" s="660"/>
      <c r="D702" s="660"/>
      <c r="E702" s="661"/>
      <c r="F702" s="661"/>
    </row>
    <row r="703" spans="1:6" ht="15.75" x14ac:dyDescent="0.25">
      <c r="A703" s="656"/>
      <c r="B703" s="656"/>
      <c r="C703" s="660"/>
      <c r="D703" s="660"/>
      <c r="E703" s="661"/>
      <c r="F703" s="661"/>
    </row>
    <row r="704" spans="1:6" ht="15.75" x14ac:dyDescent="0.25">
      <c r="A704" s="656"/>
      <c r="B704" s="656"/>
      <c r="C704" s="660"/>
      <c r="D704" s="660"/>
      <c r="E704" s="661"/>
      <c r="F704" s="661"/>
    </row>
    <row r="705" spans="1:6" ht="15.75" x14ac:dyDescent="0.25">
      <c r="A705" s="656"/>
      <c r="B705" s="656"/>
      <c r="C705" s="660"/>
      <c r="D705" s="660"/>
      <c r="E705" s="661"/>
      <c r="F705" s="661"/>
    </row>
    <row r="706" spans="1:6" ht="15.75" x14ac:dyDescent="0.25">
      <c r="A706" s="656"/>
      <c r="B706" s="656"/>
      <c r="C706" s="660"/>
      <c r="D706" s="660"/>
      <c r="E706" s="661"/>
      <c r="F706" s="661"/>
    </row>
    <row r="707" spans="1:6" ht="15.75" x14ac:dyDescent="0.25">
      <c r="A707" s="656"/>
      <c r="B707" s="656"/>
      <c r="C707" s="660"/>
      <c r="D707" s="660"/>
      <c r="E707" s="661"/>
      <c r="F707" s="661"/>
    </row>
    <row r="708" spans="1:6" ht="15.75" x14ac:dyDescent="0.25">
      <c r="A708" s="656"/>
      <c r="B708" s="656"/>
      <c r="C708" s="660"/>
      <c r="D708" s="660"/>
      <c r="E708" s="661"/>
      <c r="F708" s="661"/>
    </row>
    <row r="709" spans="1:6" ht="15.75" x14ac:dyDescent="0.25">
      <c r="A709" s="656"/>
      <c r="B709" s="656"/>
      <c r="C709" s="660"/>
      <c r="D709" s="660"/>
      <c r="E709" s="661"/>
      <c r="F709" s="661"/>
    </row>
    <row r="710" spans="1:6" ht="15.75" x14ac:dyDescent="0.25">
      <c r="A710" s="656"/>
      <c r="B710" s="656"/>
      <c r="C710" s="660"/>
      <c r="D710" s="660"/>
      <c r="E710" s="661"/>
      <c r="F710" s="661"/>
    </row>
    <row r="711" spans="1:6" ht="15.75" x14ac:dyDescent="0.25">
      <c r="A711" s="656"/>
      <c r="B711" s="656"/>
      <c r="C711" s="660"/>
      <c r="D711" s="660"/>
      <c r="E711" s="661"/>
      <c r="F711" s="661"/>
    </row>
    <row r="712" spans="1:6" ht="15.75" x14ac:dyDescent="0.25">
      <c r="A712" s="656"/>
      <c r="B712" s="656"/>
      <c r="C712" s="660"/>
      <c r="D712" s="660"/>
      <c r="E712" s="661"/>
      <c r="F712" s="661"/>
    </row>
    <row r="713" spans="1:6" ht="15.75" x14ac:dyDescent="0.25">
      <c r="A713" s="656"/>
      <c r="B713" s="656"/>
      <c r="C713" s="660"/>
      <c r="D713" s="660"/>
      <c r="E713" s="661"/>
      <c r="F713" s="661"/>
    </row>
    <row r="714" spans="1:6" ht="15.75" x14ac:dyDescent="0.25">
      <c r="A714" s="656"/>
      <c r="B714" s="656"/>
      <c r="C714" s="660"/>
      <c r="D714" s="660"/>
      <c r="E714" s="661"/>
      <c r="F714" s="661"/>
    </row>
    <row r="715" spans="1:6" ht="15.75" x14ac:dyDescent="0.25">
      <c r="A715" s="656"/>
      <c r="B715" s="656"/>
      <c r="C715" s="660"/>
      <c r="D715" s="660"/>
      <c r="E715" s="661"/>
      <c r="F715" s="661"/>
    </row>
    <row r="716" spans="1:6" ht="15.75" x14ac:dyDescent="0.25">
      <c r="A716" s="656"/>
      <c r="B716" s="656"/>
      <c r="C716" s="660"/>
      <c r="D716" s="660"/>
      <c r="E716" s="661"/>
      <c r="F716" s="661"/>
    </row>
    <row r="717" spans="1:6" ht="15.75" x14ac:dyDescent="0.25">
      <c r="A717" s="656"/>
      <c r="B717" s="656"/>
      <c r="C717" s="660"/>
      <c r="D717" s="660"/>
      <c r="E717" s="661"/>
      <c r="F717" s="661"/>
    </row>
    <row r="718" spans="1:6" ht="15.75" x14ac:dyDescent="0.25">
      <c r="A718" s="656"/>
      <c r="B718" s="656"/>
      <c r="C718" s="660"/>
      <c r="D718" s="660"/>
      <c r="E718" s="661"/>
      <c r="F718" s="661"/>
    </row>
    <row r="719" spans="1:6" ht="15.75" x14ac:dyDescent="0.25">
      <c r="A719" s="656"/>
      <c r="B719" s="656"/>
      <c r="C719" s="660"/>
      <c r="D719" s="660"/>
      <c r="E719" s="661"/>
      <c r="F719" s="661"/>
    </row>
    <row r="720" spans="1:6" ht="15.75" x14ac:dyDescent="0.25">
      <c r="A720" s="656"/>
      <c r="B720" s="656"/>
      <c r="C720" s="660"/>
      <c r="D720" s="660"/>
      <c r="E720" s="661"/>
      <c r="F720" s="661"/>
    </row>
    <row r="721" spans="1:6" ht="15.75" x14ac:dyDescent="0.25">
      <c r="A721" s="656"/>
      <c r="B721" s="656"/>
      <c r="C721" s="660"/>
      <c r="D721" s="660"/>
      <c r="E721" s="661"/>
      <c r="F721" s="661"/>
    </row>
    <row r="722" spans="1:6" ht="15.75" x14ac:dyDescent="0.25">
      <c r="A722" s="656"/>
      <c r="B722" s="656"/>
      <c r="C722" s="660"/>
      <c r="D722" s="660"/>
      <c r="E722" s="661"/>
      <c r="F722" s="661"/>
    </row>
    <row r="723" spans="1:6" ht="15.75" x14ac:dyDescent="0.25">
      <c r="A723" s="656"/>
      <c r="B723" s="656"/>
      <c r="C723" s="660"/>
      <c r="D723" s="660"/>
      <c r="E723" s="661"/>
      <c r="F723" s="661"/>
    </row>
    <row r="724" spans="1:6" ht="15.75" x14ac:dyDescent="0.25">
      <c r="A724" s="656"/>
      <c r="B724" s="656"/>
      <c r="C724" s="660"/>
      <c r="D724" s="660"/>
      <c r="E724" s="661"/>
      <c r="F724" s="661"/>
    </row>
    <row r="725" spans="1:6" ht="15.75" x14ac:dyDescent="0.25">
      <c r="A725" s="656"/>
      <c r="B725" s="656"/>
      <c r="C725" s="660"/>
      <c r="D725" s="660"/>
      <c r="E725" s="661"/>
      <c r="F725" s="661"/>
    </row>
    <row r="726" spans="1:6" ht="15.75" x14ac:dyDescent="0.25">
      <c r="A726" s="656"/>
      <c r="B726" s="656"/>
      <c r="C726" s="660"/>
      <c r="D726" s="660"/>
      <c r="E726" s="661"/>
      <c r="F726" s="661"/>
    </row>
    <row r="727" spans="1:6" ht="15.75" x14ac:dyDescent="0.25">
      <c r="A727" s="656"/>
      <c r="B727" s="656"/>
      <c r="C727" s="660"/>
      <c r="D727" s="660"/>
      <c r="E727" s="661"/>
      <c r="F727" s="661"/>
    </row>
    <row r="728" spans="1:6" ht="15.75" x14ac:dyDescent="0.25">
      <c r="A728" s="656"/>
      <c r="B728" s="656"/>
      <c r="C728" s="660"/>
      <c r="D728" s="660"/>
      <c r="E728" s="661"/>
      <c r="F728" s="661"/>
    </row>
    <row r="729" spans="1:6" ht="15.75" x14ac:dyDescent="0.25">
      <c r="A729" s="656"/>
      <c r="B729" s="656"/>
      <c r="C729" s="660"/>
      <c r="D729" s="660"/>
      <c r="E729" s="661"/>
      <c r="F729" s="661"/>
    </row>
    <row r="730" spans="1:6" ht="15.75" x14ac:dyDescent="0.25">
      <c r="A730" s="656"/>
      <c r="B730" s="656"/>
      <c r="C730" s="660"/>
      <c r="D730" s="660"/>
      <c r="E730" s="661"/>
      <c r="F730" s="661"/>
    </row>
    <row r="731" spans="1:6" ht="15.75" x14ac:dyDescent="0.25">
      <c r="A731" s="656"/>
      <c r="B731" s="656"/>
      <c r="C731" s="660"/>
      <c r="D731" s="660"/>
      <c r="E731" s="661"/>
      <c r="F731" s="661"/>
    </row>
    <row r="732" spans="1:6" ht="15.75" x14ac:dyDescent="0.25">
      <c r="A732" s="656"/>
      <c r="B732" s="656"/>
      <c r="C732" s="660"/>
      <c r="D732" s="660"/>
      <c r="E732" s="661"/>
      <c r="F732" s="661"/>
    </row>
    <row r="733" spans="1:6" ht="15.75" x14ac:dyDescent="0.25">
      <c r="A733" s="656"/>
      <c r="B733" s="656"/>
      <c r="C733" s="660"/>
      <c r="D733" s="660"/>
      <c r="E733" s="661"/>
      <c r="F733" s="661"/>
    </row>
    <row r="734" spans="1:6" ht="15.75" x14ac:dyDescent="0.25">
      <c r="A734" s="656"/>
      <c r="B734" s="656"/>
      <c r="C734" s="660"/>
      <c r="D734" s="660"/>
      <c r="E734" s="661"/>
      <c r="F734" s="661"/>
    </row>
    <row r="735" spans="1:6" ht="15.75" x14ac:dyDescent="0.25">
      <c r="A735" s="656"/>
      <c r="B735" s="656"/>
      <c r="C735" s="660"/>
      <c r="D735" s="660"/>
      <c r="E735" s="661"/>
      <c r="F735" s="661"/>
    </row>
    <row r="736" spans="1:6" ht="15.75" x14ac:dyDescent="0.25">
      <c r="A736" s="656"/>
      <c r="B736" s="656"/>
      <c r="C736" s="660"/>
      <c r="D736" s="660"/>
      <c r="E736" s="661"/>
      <c r="F736" s="661"/>
    </row>
    <row r="737" spans="1:6" ht="15.75" x14ac:dyDescent="0.25">
      <c r="A737" s="656"/>
      <c r="B737" s="656"/>
      <c r="C737" s="660"/>
      <c r="D737" s="660"/>
      <c r="E737" s="661"/>
      <c r="F737" s="661"/>
    </row>
    <row r="738" spans="1:6" ht="15.75" x14ac:dyDescent="0.25">
      <c r="A738" s="656"/>
      <c r="B738" s="656"/>
      <c r="C738" s="660"/>
      <c r="D738" s="660"/>
      <c r="E738" s="661"/>
      <c r="F738" s="661"/>
    </row>
    <row r="739" spans="1:6" ht="15.75" x14ac:dyDescent="0.25">
      <c r="A739" s="656"/>
      <c r="B739" s="656"/>
      <c r="C739" s="660"/>
      <c r="D739" s="660"/>
      <c r="E739" s="661"/>
      <c r="F739" s="661"/>
    </row>
    <row r="740" spans="1:6" ht="15.75" x14ac:dyDescent="0.25">
      <c r="A740" s="656"/>
      <c r="B740" s="656"/>
      <c r="C740" s="660"/>
      <c r="D740" s="660"/>
      <c r="E740" s="661"/>
      <c r="F740" s="661"/>
    </row>
    <row r="741" spans="1:6" ht="15.75" x14ac:dyDescent="0.25">
      <c r="A741" s="656"/>
      <c r="B741" s="656"/>
      <c r="C741" s="660"/>
      <c r="D741" s="660"/>
      <c r="E741" s="661"/>
      <c r="F741" s="661"/>
    </row>
    <row r="742" spans="1:6" ht="15.75" x14ac:dyDescent="0.25">
      <c r="A742" s="656"/>
      <c r="B742" s="656"/>
      <c r="C742" s="660"/>
      <c r="D742" s="660"/>
      <c r="E742" s="661"/>
      <c r="F742" s="661"/>
    </row>
    <row r="743" spans="1:6" ht="15.75" x14ac:dyDescent="0.25">
      <c r="A743" s="656"/>
      <c r="B743" s="656"/>
      <c r="C743" s="660"/>
      <c r="D743" s="660"/>
      <c r="E743" s="661"/>
      <c r="F743" s="661"/>
    </row>
    <row r="744" spans="1:6" ht="15.75" x14ac:dyDescent="0.25">
      <c r="A744" s="656"/>
      <c r="B744" s="656"/>
      <c r="C744" s="660"/>
      <c r="D744" s="660"/>
      <c r="E744" s="661"/>
      <c r="F744" s="661"/>
    </row>
    <row r="745" spans="1:6" ht="15.75" x14ac:dyDescent="0.25">
      <c r="A745" s="656"/>
      <c r="B745" s="656"/>
      <c r="C745" s="660"/>
      <c r="D745" s="660"/>
      <c r="E745" s="661"/>
      <c r="F745" s="661"/>
    </row>
    <row r="746" spans="1:6" ht="15.75" x14ac:dyDescent="0.25">
      <c r="A746" s="656"/>
      <c r="B746" s="656"/>
      <c r="C746" s="660"/>
      <c r="D746" s="660"/>
      <c r="E746" s="661"/>
      <c r="F746" s="661"/>
    </row>
    <row r="747" spans="1:6" ht="15.75" x14ac:dyDescent="0.25">
      <c r="A747" s="656"/>
      <c r="B747" s="656"/>
      <c r="C747" s="660"/>
      <c r="D747" s="660"/>
      <c r="E747" s="661"/>
      <c r="F747" s="661"/>
    </row>
    <row r="748" spans="1:6" ht="15.75" x14ac:dyDescent="0.25">
      <c r="A748" s="656"/>
      <c r="B748" s="656"/>
      <c r="C748" s="660"/>
      <c r="D748" s="660"/>
      <c r="E748" s="661"/>
      <c r="F748" s="661"/>
    </row>
    <row r="749" spans="1:6" ht="15.75" x14ac:dyDescent="0.25">
      <c r="A749" s="656"/>
      <c r="B749" s="656"/>
      <c r="C749" s="660"/>
      <c r="D749" s="660"/>
      <c r="E749" s="661"/>
      <c r="F749" s="661"/>
    </row>
    <row r="750" spans="1:6" ht="15.75" x14ac:dyDescent="0.25">
      <c r="A750" s="656"/>
      <c r="B750" s="656"/>
      <c r="C750" s="660"/>
      <c r="D750" s="660"/>
      <c r="E750" s="661"/>
      <c r="F750" s="661"/>
    </row>
    <row r="751" spans="1:6" ht="15.75" x14ac:dyDescent="0.25">
      <c r="A751" s="656"/>
      <c r="B751" s="656"/>
      <c r="C751" s="660"/>
      <c r="D751" s="660"/>
      <c r="E751" s="661"/>
      <c r="F751" s="661"/>
    </row>
    <row r="752" spans="1:6" ht="15.75" x14ac:dyDescent="0.25">
      <c r="A752" s="656"/>
      <c r="B752" s="656"/>
      <c r="C752" s="660"/>
      <c r="D752" s="660"/>
      <c r="E752" s="661"/>
      <c r="F752" s="661"/>
    </row>
    <row r="753" spans="1:6" ht="15.75" x14ac:dyDescent="0.25">
      <c r="A753" s="656"/>
      <c r="B753" s="656"/>
      <c r="C753" s="660"/>
      <c r="D753" s="660"/>
      <c r="E753" s="661"/>
      <c r="F753" s="661"/>
    </row>
    <row r="754" spans="1:6" ht="15.75" x14ac:dyDescent="0.25">
      <c r="A754" s="656"/>
      <c r="B754" s="656"/>
      <c r="C754" s="660"/>
      <c r="D754" s="660"/>
      <c r="E754" s="661"/>
      <c r="F754" s="661"/>
    </row>
    <row r="755" spans="1:6" ht="15.75" x14ac:dyDescent="0.25">
      <c r="A755" s="656"/>
      <c r="B755" s="656"/>
      <c r="C755" s="660"/>
      <c r="D755" s="660"/>
      <c r="E755" s="661"/>
      <c r="F755" s="661"/>
    </row>
    <row r="756" spans="1:6" ht="15.75" x14ac:dyDescent="0.25">
      <c r="A756" s="656"/>
      <c r="B756" s="656"/>
      <c r="C756" s="660"/>
      <c r="D756" s="660"/>
      <c r="E756" s="661"/>
      <c r="F756" s="661"/>
    </row>
    <row r="757" spans="1:6" ht="15.75" x14ac:dyDescent="0.25">
      <c r="A757" s="656"/>
      <c r="B757" s="656"/>
      <c r="C757" s="660"/>
      <c r="D757" s="660"/>
      <c r="E757" s="661"/>
      <c r="F757" s="661"/>
    </row>
    <row r="758" spans="1:6" ht="15.75" x14ac:dyDescent="0.25">
      <c r="A758" s="656"/>
      <c r="B758" s="656"/>
      <c r="C758" s="660"/>
      <c r="D758" s="660"/>
      <c r="E758" s="661"/>
      <c r="F758" s="661"/>
    </row>
    <row r="759" spans="1:6" ht="15.75" x14ac:dyDescent="0.25">
      <c r="A759" s="656"/>
      <c r="B759" s="656"/>
      <c r="C759" s="660"/>
      <c r="D759" s="660"/>
      <c r="E759" s="661"/>
      <c r="F759" s="661"/>
    </row>
    <row r="760" spans="1:6" ht="15.75" x14ac:dyDescent="0.25">
      <c r="A760" s="656"/>
      <c r="B760" s="656"/>
      <c r="C760" s="660"/>
      <c r="D760" s="660"/>
      <c r="E760" s="661"/>
      <c r="F760" s="661"/>
    </row>
    <row r="761" spans="1:6" ht="15.75" x14ac:dyDescent="0.25">
      <c r="A761" s="656"/>
      <c r="B761" s="656"/>
      <c r="C761" s="660"/>
      <c r="D761" s="660"/>
      <c r="E761" s="661"/>
      <c r="F761" s="661"/>
    </row>
    <row r="762" spans="1:6" ht="15.75" x14ac:dyDescent="0.25">
      <c r="A762" s="656"/>
      <c r="B762" s="656"/>
      <c r="C762" s="660"/>
      <c r="D762" s="660"/>
      <c r="E762" s="661"/>
      <c r="F762" s="661"/>
    </row>
    <row r="763" spans="1:6" ht="15.75" x14ac:dyDescent="0.25">
      <c r="A763" s="656"/>
      <c r="B763" s="656"/>
      <c r="C763" s="660"/>
      <c r="D763" s="660"/>
      <c r="E763" s="661"/>
      <c r="F763" s="661"/>
    </row>
    <row r="764" spans="1:6" ht="15.75" x14ac:dyDescent="0.25">
      <c r="A764" s="656"/>
      <c r="B764" s="656"/>
      <c r="C764" s="660"/>
      <c r="D764" s="660"/>
      <c r="E764" s="661"/>
      <c r="F764" s="661"/>
    </row>
    <row r="765" spans="1:6" ht="15.75" x14ac:dyDescent="0.25">
      <c r="A765" s="656"/>
      <c r="B765" s="656"/>
      <c r="C765" s="660"/>
      <c r="D765" s="660"/>
      <c r="E765" s="661"/>
      <c r="F765" s="661"/>
    </row>
    <row r="766" spans="1:6" ht="15.75" x14ac:dyDescent="0.25">
      <c r="A766" s="656"/>
      <c r="B766" s="656"/>
      <c r="C766" s="660"/>
      <c r="D766" s="660"/>
      <c r="E766" s="661"/>
      <c r="F766" s="661"/>
    </row>
    <row r="767" spans="1:6" ht="15.75" x14ac:dyDescent="0.25">
      <c r="A767" s="656"/>
      <c r="B767" s="656"/>
      <c r="C767" s="660"/>
      <c r="D767" s="660"/>
      <c r="E767" s="661"/>
      <c r="F767" s="661"/>
    </row>
    <row r="768" spans="1:6" ht="15.75" x14ac:dyDescent="0.25">
      <c r="A768" s="656"/>
      <c r="B768" s="656"/>
      <c r="C768" s="660"/>
      <c r="D768" s="660"/>
      <c r="E768" s="661"/>
      <c r="F768" s="661"/>
    </row>
    <row r="769" spans="1:6" ht="15.75" x14ac:dyDescent="0.25">
      <c r="A769" s="656"/>
      <c r="B769" s="656"/>
      <c r="C769" s="660"/>
      <c r="D769" s="660"/>
      <c r="E769" s="661"/>
      <c r="F769" s="661"/>
    </row>
    <row r="770" spans="1:6" ht="15.75" x14ac:dyDescent="0.25">
      <c r="A770" s="656"/>
      <c r="B770" s="656"/>
      <c r="C770" s="660"/>
      <c r="D770" s="660"/>
      <c r="E770" s="661"/>
      <c r="F770" s="661"/>
    </row>
    <row r="771" spans="1:6" ht="15.75" x14ac:dyDescent="0.25">
      <c r="A771" s="656"/>
      <c r="B771" s="656"/>
      <c r="C771" s="660"/>
      <c r="D771" s="660"/>
      <c r="E771" s="661"/>
      <c r="F771" s="661"/>
    </row>
    <row r="772" spans="1:6" ht="15.75" x14ac:dyDescent="0.25">
      <c r="A772" s="656"/>
      <c r="B772" s="656"/>
      <c r="C772" s="660"/>
      <c r="D772" s="660"/>
      <c r="E772" s="661"/>
      <c r="F772" s="661"/>
    </row>
    <row r="773" spans="1:6" ht="15.75" x14ac:dyDescent="0.25">
      <c r="A773" s="656"/>
      <c r="B773" s="656"/>
      <c r="C773" s="660"/>
      <c r="D773" s="660"/>
      <c r="E773" s="661"/>
      <c r="F773" s="661"/>
    </row>
    <row r="774" spans="1:6" ht="15.75" x14ac:dyDescent="0.25">
      <c r="A774" s="656"/>
      <c r="B774" s="656"/>
      <c r="C774" s="660"/>
      <c r="D774" s="660"/>
      <c r="E774" s="661"/>
      <c r="F774" s="661"/>
    </row>
    <row r="775" spans="1:6" ht="15.75" x14ac:dyDescent="0.25">
      <c r="A775" s="656"/>
      <c r="B775" s="656"/>
      <c r="C775" s="660"/>
      <c r="D775" s="660"/>
      <c r="E775" s="661"/>
      <c r="F775" s="661"/>
    </row>
    <row r="776" spans="1:6" ht="15.75" x14ac:dyDescent="0.25">
      <c r="A776" s="656"/>
      <c r="B776" s="656"/>
      <c r="C776" s="660"/>
      <c r="D776" s="660"/>
      <c r="E776" s="661"/>
      <c r="F776" s="661"/>
    </row>
    <row r="777" spans="1:6" ht="15.75" x14ac:dyDescent="0.25">
      <c r="A777" s="656"/>
      <c r="B777" s="656"/>
      <c r="C777" s="660"/>
      <c r="D777" s="660"/>
      <c r="E777" s="661"/>
      <c r="F777" s="661"/>
    </row>
    <row r="778" spans="1:6" ht="15.75" x14ac:dyDescent="0.25">
      <c r="A778" s="656"/>
      <c r="B778" s="656"/>
      <c r="C778" s="660"/>
      <c r="D778" s="660"/>
      <c r="E778" s="661"/>
      <c r="F778" s="661"/>
    </row>
    <row r="779" spans="1:6" ht="15.75" x14ac:dyDescent="0.25">
      <c r="A779" s="656"/>
      <c r="B779" s="656"/>
      <c r="C779" s="660"/>
      <c r="D779" s="660"/>
      <c r="E779" s="661"/>
      <c r="F779" s="661"/>
    </row>
    <row r="780" spans="1:6" ht="15.75" x14ac:dyDescent="0.25">
      <c r="A780" s="656"/>
      <c r="B780" s="656"/>
      <c r="C780" s="660"/>
      <c r="D780" s="660"/>
      <c r="E780" s="661"/>
      <c r="F780" s="661"/>
    </row>
    <row r="781" spans="1:6" ht="15.75" x14ac:dyDescent="0.25">
      <c r="A781" s="656"/>
      <c r="B781" s="656"/>
      <c r="C781" s="660"/>
      <c r="D781" s="660"/>
      <c r="E781" s="661"/>
      <c r="F781" s="661"/>
    </row>
    <row r="782" spans="1:6" ht="15.75" x14ac:dyDescent="0.25">
      <c r="A782" s="656"/>
      <c r="B782" s="656"/>
      <c r="C782" s="660"/>
      <c r="D782" s="660"/>
      <c r="E782" s="661"/>
      <c r="F782" s="661"/>
    </row>
    <row r="783" spans="1:6" ht="15.75" x14ac:dyDescent="0.25">
      <c r="A783" s="656"/>
      <c r="B783" s="656"/>
      <c r="C783" s="660"/>
      <c r="D783" s="660"/>
      <c r="E783" s="661"/>
      <c r="F783" s="661"/>
    </row>
    <row r="784" spans="1:6" ht="15.75" x14ac:dyDescent="0.25">
      <c r="A784" s="656"/>
      <c r="B784" s="656"/>
      <c r="C784" s="660"/>
      <c r="D784" s="660"/>
      <c r="E784" s="661"/>
      <c r="F784" s="661"/>
    </row>
    <row r="785" spans="1:6" ht="15.75" x14ac:dyDescent="0.25">
      <c r="A785" s="656"/>
      <c r="B785" s="656"/>
      <c r="C785" s="660"/>
      <c r="D785" s="660"/>
      <c r="E785" s="661"/>
      <c r="F785" s="661"/>
    </row>
    <row r="786" spans="1:6" ht="15.75" x14ac:dyDescent="0.25">
      <c r="A786" s="656"/>
      <c r="B786" s="656"/>
      <c r="C786" s="660"/>
      <c r="D786" s="660"/>
      <c r="E786" s="661"/>
      <c r="F786" s="661"/>
    </row>
    <row r="787" spans="1:6" ht="15.75" x14ac:dyDescent="0.25">
      <c r="A787" s="656"/>
      <c r="B787" s="656"/>
      <c r="C787" s="660"/>
      <c r="D787" s="660"/>
      <c r="E787" s="661"/>
      <c r="F787" s="661"/>
    </row>
    <row r="788" spans="1:6" ht="15.75" x14ac:dyDescent="0.25">
      <c r="A788" s="656"/>
      <c r="B788" s="656"/>
      <c r="C788" s="660"/>
      <c r="D788" s="660"/>
      <c r="E788" s="661"/>
      <c r="F788" s="661"/>
    </row>
    <row r="789" spans="1:6" ht="15.75" x14ac:dyDescent="0.25">
      <c r="A789" s="656"/>
      <c r="B789" s="656"/>
      <c r="C789" s="660"/>
      <c r="D789" s="660"/>
      <c r="E789" s="661"/>
      <c r="F789" s="661"/>
    </row>
    <row r="790" spans="1:6" ht="15.75" x14ac:dyDescent="0.25">
      <c r="A790" s="656"/>
      <c r="B790" s="656"/>
      <c r="C790" s="660"/>
      <c r="D790" s="660"/>
      <c r="E790" s="661"/>
      <c r="F790" s="661"/>
    </row>
    <row r="1048569" spans="3:3" x14ac:dyDescent="0.2">
      <c r="C1048569" s="44">
        <f>SUM(C11:C1048568)</f>
        <v>9103</v>
      </c>
    </row>
  </sheetData>
  <mergeCells count="2">
    <mergeCell ref="B2:F2"/>
    <mergeCell ref="B3:F3"/>
  </mergeCells>
  <pageMargins left="0.48" right="0.15" top="0.75" bottom="0.75" header="0.3" footer="0.3"/>
  <pageSetup scale="92" orientation="portrait" verticalDpi="4294967295" r:id="rId1"/>
  <headerFooter>
    <oddHeader>&amp;CGG 17-59115 Cost Estimates for Simple Schools in Ghana</oddHeader>
    <oddFooter>&amp;CPage &amp;P</oddFooter>
  </headerFooter>
  <rowBreaks count="7" manualBreakCount="7">
    <brk id="38" max="16383" man="1"/>
    <brk id="84" max="16383" man="1"/>
    <brk id="128" max="16383" man="1"/>
    <brk id="171" max="16383" man="1"/>
    <brk id="212" max="16383" man="1"/>
    <brk id="254" max="16383" man="1"/>
    <brk id="2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1"/>
  <sheetViews>
    <sheetView topLeftCell="A2" zoomScale="130" zoomScaleNormal="130" workbookViewId="0">
      <selection sqref="A1:G12"/>
    </sheetView>
  </sheetViews>
  <sheetFormatPr defaultColWidth="8.5703125" defaultRowHeight="12.75" x14ac:dyDescent="0.2"/>
  <cols>
    <col min="1" max="1" width="29.5703125" style="154" customWidth="1"/>
    <col min="2" max="2" width="6.28515625" style="155" customWidth="1"/>
    <col min="3" max="4" width="9.42578125" style="155" customWidth="1"/>
    <col min="5" max="5" width="13.42578125" style="155" customWidth="1"/>
    <col min="6" max="6" width="9.42578125" style="155" customWidth="1"/>
    <col min="7" max="7" width="7.5703125" style="155" customWidth="1"/>
    <col min="8" max="8" width="24.140625" style="155" customWidth="1"/>
    <col min="9" max="9" width="19.42578125" style="155" customWidth="1"/>
    <col min="10" max="10" width="23.42578125" style="154" customWidth="1"/>
    <col min="11" max="11" width="31.5703125" style="154" customWidth="1"/>
    <col min="12" max="12" width="20.5703125" style="154" customWidth="1"/>
    <col min="13" max="16384" width="8.5703125" style="154"/>
  </cols>
  <sheetData>
    <row r="1" spans="1:261" s="503" customFormat="1" ht="25.5" x14ac:dyDescent="0.2">
      <c r="A1" s="638" t="s">
        <v>612</v>
      </c>
      <c r="B1" s="638" t="s">
        <v>448</v>
      </c>
      <c r="C1" s="638" t="s">
        <v>449</v>
      </c>
      <c r="D1" s="638" t="s">
        <v>450</v>
      </c>
      <c r="E1" s="638" t="s">
        <v>451</v>
      </c>
      <c r="F1" s="638" t="s">
        <v>452</v>
      </c>
      <c r="G1" s="639" t="s">
        <v>420</v>
      </c>
      <c r="H1" s="639" t="s">
        <v>453</v>
      </c>
      <c r="I1" s="639" t="s">
        <v>454</v>
      </c>
      <c r="J1" s="638" t="s">
        <v>455</v>
      </c>
      <c r="K1" s="640" t="s">
        <v>456</v>
      </c>
      <c r="L1" s="641" t="s">
        <v>457</v>
      </c>
    </row>
    <row r="2" spans="1:261" ht="15" customHeight="1" x14ac:dyDescent="0.2">
      <c r="A2" s="602" t="s">
        <v>458</v>
      </c>
      <c r="B2" s="163"/>
      <c r="C2" s="603">
        <v>300</v>
      </c>
      <c r="D2" s="603"/>
      <c r="E2" s="162"/>
      <c r="F2" s="162">
        <f>C2+(C2*0.05)</f>
        <v>315</v>
      </c>
      <c r="G2" s="163">
        <v>9102</v>
      </c>
      <c r="H2" s="317"/>
      <c r="I2" s="317"/>
      <c r="J2" s="164"/>
      <c r="K2" s="504"/>
    </row>
    <row r="3" spans="1:261" ht="14.45" customHeight="1" x14ac:dyDescent="0.2">
      <c r="A3" s="316" t="s">
        <v>459</v>
      </c>
      <c r="B3" s="614"/>
      <c r="C3" s="315">
        <v>6667</v>
      </c>
      <c r="D3" s="315"/>
      <c r="E3" s="314"/>
      <c r="F3" s="162">
        <f>C3+(C3*0.05)</f>
        <v>7000.35</v>
      </c>
      <c r="G3" s="163">
        <v>6690</v>
      </c>
      <c r="H3" s="297"/>
      <c r="I3" s="297"/>
      <c r="J3" s="165"/>
      <c r="K3" s="167"/>
    </row>
    <row r="4" spans="1:261" s="594" customFormat="1" ht="18.600000000000001" customHeight="1" x14ac:dyDescent="0.2">
      <c r="A4" s="595" t="s">
        <v>460</v>
      </c>
      <c r="B4" s="591"/>
      <c r="C4" s="590">
        <v>250</v>
      </c>
      <c r="D4" s="597">
        <f t="shared" ref="D4:D5" si="0">(C4*0.05)</f>
        <v>12.5</v>
      </c>
      <c r="E4" s="590"/>
      <c r="F4" s="162">
        <f t="shared" ref="F4:F5" si="1">C4+(C4*0.05)</f>
        <v>262.5</v>
      </c>
      <c r="G4" s="591">
        <v>7570</v>
      </c>
      <c r="H4" s="613"/>
      <c r="I4" s="591"/>
      <c r="J4" s="592"/>
      <c r="K4" s="593"/>
    </row>
    <row r="5" spans="1:261" s="594" customFormat="1" ht="18.600000000000001" customHeight="1" x14ac:dyDescent="0.2">
      <c r="A5" s="595" t="s">
        <v>461</v>
      </c>
      <c r="B5" s="591"/>
      <c r="C5" s="590">
        <v>4762</v>
      </c>
      <c r="D5" s="597">
        <f t="shared" si="0"/>
        <v>238.10000000000002</v>
      </c>
      <c r="E5" s="590"/>
      <c r="F5" s="162">
        <f t="shared" si="1"/>
        <v>5000.1000000000004</v>
      </c>
      <c r="G5" s="591">
        <v>7770</v>
      </c>
      <c r="H5" s="613"/>
      <c r="I5" s="591"/>
      <c r="J5" s="592"/>
      <c r="K5" s="593"/>
    </row>
    <row r="6" spans="1:261" s="594" customFormat="1" ht="18.600000000000001" customHeight="1" x14ac:dyDescent="0.2">
      <c r="A6" s="595" t="s">
        <v>462</v>
      </c>
      <c r="B6" s="591"/>
      <c r="C6" s="590"/>
      <c r="D6" s="597"/>
      <c r="E6" s="590">
        <v>5000</v>
      </c>
      <c r="F6" s="162"/>
      <c r="G6" s="591">
        <v>7770</v>
      </c>
      <c r="H6" s="613"/>
      <c r="I6" s="591"/>
      <c r="J6" s="592"/>
      <c r="K6" s="593"/>
    </row>
    <row r="7" spans="1:261" s="594" customFormat="1" ht="18.600000000000001" customHeight="1" x14ac:dyDescent="0.2">
      <c r="A7" s="595" t="s">
        <v>613</v>
      </c>
      <c r="B7" s="591"/>
      <c r="C7" s="590"/>
      <c r="D7" s="597"/>
      <c r="E7" s="590">
        <v>7000</v>
      </c>
      <c r="F7" s="162"/>
      <c r="G7" s="591">
        <v>6990</v>
      </c>
      <c r="H7" s="613"/>
      <c r="I7" s="591"/>
      <c r="J7" s="592"/>
      <c r="K7" s="593"/>
    </row>
    <row r="8" spans="1:261" s="594" customFormat="1" ht="18.600000000000001" customHeight="1" x14ac:dyDescent="0.2">
      <c r="A8" s="595" t="s">
        <v>463</v>
      </c>
      <c r="B8" s="591"/>
      <c r="C8" s="590"/>
      <c r="D8" s="597"/>
      <c r="E8" s="590">
        <v>4000</v>
      </c>
      <c r="F8" s="162"/>
      <c r="G8" s="591">
        <v>7690</v>
      </c>
      <c r="H8" s="613"/>
      <c r="I8" s="591"/>
      <c r="J8" s="592"/>
      <c r="K8" s="593"/>
    </row>
    <row r="9" spans="1:261" s="594" customFormat="1" ht="18.600000000000001" customHeight="1" x14ac:dyDescent="0.2">
      <c r="A9" s="595" t="s">
        <v>464</v>
      </c>
      <c r="B9" s="591"/>
      <c r="C9" s="590"/>
      <c r="D9" s="597"/>
      <c r="E9" s="590">
        <v>5000</v>
      </c>
      <c r="F9" s="162"/>
      <c r="G9" s="591">
        <v>7600</v>
      </c>
      <c r="H9" s="591"/>
      <c r="I9" s="591"/>
      <c r="J9" s="592"/>
      <c r="K9" s="593"/>
    </row>
    <row r="10" spans="1:261" ht="19.5" customHeight="1" x14ac:dyDescent="0.2">
      <c r="A10" s="169" t="s">
        <v>465</v>
      </c>
      <c r="B10" s="615"/>
      <c r="C10" s="170">
        <f>SUM(C2:C9)</f>
        <v>11979</v>
      </c>
      <c r="D10" s="170"/>
      <c r="E10" s="170">
        <f>SUM(E2:E9)</f>
        <v>21000</v>
      </c>
      <c r="F10" s="162">
        <f>SUM(F2:F9)</f>
        <v>12577.95</v>
      </c>
      <c r="G10" s="171"/>
      <c r="H10" s="171"/>
      <c r="I10" s="171"/>
      <c r="J10" s="165"/>
      <c r="K10" s="161"/>
    </row>
    <row r="11" spans="1:261" ht="13.5" customHeight="1" x14ac:dyDescent="0.2">
      <c r="A11" s="172" t="s">
        <v>466</v>
      </c>
      <c r="B11" s="616"/>
      <c r="C11" s="173"/>
      <c r="D11" s="530"/>
      <c r="E11" s="622">
        <f>(C10*0.5)+E10</f>
        <v>26989.5</v>
      </c>
      <c r="F11" s="292"/>
      <c r="G11" s="166"/>
      <c r="H11" s="166"/>
      <c r="I11" s="166"/>
      <c r="J11" s="174">
        <f>116/8</f>
        <v>14.5</v>
      </c>
      <c r="K11" s="175"/>
      <c r="L11" s="156"/>
      <c r="M11" s="156"/>
    </row>
    <row r="12" spans="1:261" ht="13.5" customHeight="1" x14ac:dyDescent="0.2">
      <c r="A12" s="187" t="s">
        <v>467</v>
      </c>
      <c r="B12" s="617"/>
      <c r="C12" s="176"/>
      <c r="D12" s="531"/>
      <c r="E12" s="184">
        <f>C10+E10+E11</f>
        <v>59968.5</v>
      </c>
      <c r="F12" s="292"/>
      <c r="G12" s="177"/>
      <c r="H12" s="177"/>
      <c r="I12" s="177"/>
      <c r="J12" s="178"/>
      <c r="K12" s="168"/>
    </row>
    <row r="13" spans="1:261" ht="15" customHeight="1" x14ac:dyDescent="0.2">
      <c r="A13" s="179" t="s">
        <v>468</v>
      </c>
      <c r="B13" s="618"/>
      <c r="C13" s="180"/>
      <c r="D13" s="532"/>
      <c r="E13" s="181">
        <v>0</v>
      </c>
      <c r="F13" s="292"/>
      <c r="G13" s="193"/>
      <c r="H13" s="177"/>
      <c r="I13" s="177"/>
      <c r="J13" s="178"/>
      <c r="K13" s="175"/>
    </row>
    <row r="14" spans="1:261" ht="26.25" customHeight="1" x14ac:dyDescent="0.2">
      <c r="A14" s="182" t="s">
        <v>469</v>
      </c>
      <c r="B14" s="612"/>
      <c r="C14" s="183"/>
      <c r="D14" s="533"/>
      <c r="E14" s="184">
        <f>SUM(E12:E13)</f>
        <v>59968.5</v>
      </c>
      <c r="F14" s="293"/>
      <c r="G14" s="177"/>
      <c r="H14" s="177"/>
      <c r="I14" s="177"/>
      <c r="J14" s="178"/>
      <c r="K14" s="168"/>
    </row>
    <row r="15" spans="1:261" ht="15.75" x14ac:dyDescent="0.25">
      <c r="A15" s="185"/>
      <c r="B15" s="186"/>
      <c r="C15" s="534"/>
      <c r="D15" s="185"/>
      <c r="E15" s="185"/>
      <c r="F15" s="185"/>
      <c r="G15" s="186"/>
      <c r="H15" s="194"/>
      <c r="I15" s="194"/>
      <c r="J15" s="185"/>
      <c r="K15" s="185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  <c r="IW15" s="157"/>
      <c r="IX15" s="157"/>
      <c r="IY15" s="157"/>
      <c r="IZ15" s="157"/>
      <c r="JA15" s="157"/>
    </row>
    <row r="16" spans="1:261" ht="15.75" x14ac:dyDescent="0.25">
      <c r="A16" s="185" t="s">
        <v>470</v>
      </c>
      <c r="B16" s="186"/>
      <c r="C16" s="319"/>
      <c r="D16" s="319"/>
      <c r="E16" s="160">
        <f>'Budget Total'!D10</f>
        <v>59968.556917688271</v>
      </c>
      <c r="F16" s="160"/>
      <c r="G16" s="186"/>
      <c r="H16" s="186"/>
      <c r="I16" s="186"/>
      <c r="J16" s="185"/>
      <c r="K16" s="185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  <c r="IW16" s="157"/>
      <c r="IX16" s="157"/>
      <c r="IY16" s="157"/>
      <c r="IZ16" s="157"/>
      <c r="JA16" s="157"/>
    </row>
    <row r="17" spans="1:261" ht="15.75" x14ac:dyDescent="0.25">
      <c r="A17" s="157" t="s">
        <v>471</v>
      </c>
      <c r="B17" s="158"/>
      <c r="C17" s="157"/>
      <c r="D17" s="157"/>
      <c r="E17" s="318">
        <f>E14-E16</f>
        <v>-5.6917688270914368E-2</v>
      </c>
      <c r="F17" s="157"/>
      <c r="G17" s="158"/>
      <c r="H17" s="158"/>
      <c r="I17" s="158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  <c r="IW17" s="157"/>
      <c r="IX17" s="157"/>
      <c r="IY17" s="157"/>
      <c r="IZ17" s="157"/>
      <c r="JA17" s="157"/>
    </row>
    <row r="18" spans="1:261" ht="15.75" x14ac:dyDescent="0.25">
      <c r="C18" s="318"/>
      <c r="D18" s="318"/>
      <c r="E18" s="318"/>
      <c r="F18" s="157"/>
      <c r="G18" s="158"/>
      <c r="H18" s="158"/>
      <c r="I18" s="158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  <c r="IW18" s="157"/>
      <c r="IX18" s="157"/>
      <c r="IY18" s="157"/>
      <c r="IZ18" s="157"/>
      <c r="JA18" s="157"/>
    </row>
    <row r="19" spans="1:261" x14ac:dyDescent="0.2">
      <c r="E19" s="294"/>
    </row>
    <row r="21" spans="1:261" x14ac:dyDescent="0.2">
      <c r="E21" s="159"/>
      <c r="F21" s="159"/>
    </row>
  </sheetData>
  <pageMargins left="0.7" right="0.7" top="0.75" bottom="0.75" header="0.3" footer="0.3"/>
  <pageSetup orientation="landscape" horizontalDpi="4294967293" r:id="rId1"/>
  <headerFooter alignWithMargins="0">
    <oddHeader xml:space="preserve">&amp;CGlobal Grant 17-59115
Estate Experimental Preschool
</oddHead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2" zoomScale="84" zoomScaleNormal="84" workbookViewId="0">
      <selection activeCell="C11" sqref="C11"/>
    </sheetView>
  </sheetViews>
  <sheetFormatPr defaultColWidth="27.7109375" defaultRowHeight="36" customHeight="1" x14ac:dyDescent="0.25"/>
  <cols>
    <col min="1" max="1" width="27.7109375" style="542"/>
    <col min="2" max="2" width="27.7109375" style="558"/>
    <col min="3" max="3" width="13.140625" style="542" customWidth="1"/>
    <col min="4" max="16384" width="27.7109375" style="542"/>
  </cols>
  <sheetData>
    <row r="1" spans="1:6" ht="36" hidden="1" customHeight="1" x14ac:dyDescent="0.25">
      <c r="A1" s="538" t="s">
        <v>472</v>
      </c>
      <c r="B1" s="539" t="s">
        <v>473</v>
      </c>
      <c r="C1" s="540" t="s">
        <v>474</v>
      </c>
      <c r="D1" s="541" t="s">
        <v>475</v>
      </c>
      <c r="E1" s="560" t="s">
        <v>476</v>
      </c>
    </row>
    <row r="2" spans="1:6" ht="36" customHeight="1" thickBot="1" x14ac:dyDescent="0.3">
      <c r="A2" s="543" t="s">
        <v>477</v>
      </c>
      <c r="B2" s="544" t="s">
        <v>478</v>
      </c>
      <c r="C2" s="545" t="s">
        <v>479</v>
      </c>
      <c r="D2" s="546" t="s">
        <v>480</v>
      </c>
      <c r="E2" s="545" t="s">
        <v>476</v>
      </c>
    </row>
    <row r="3" spans="1:6" ht="36" hidden="1" customHeight="1" x14ac:dyDescent="0.25">
      <c r="A3" s="543"/>
      <c r="B3" s="544"/>
      <c r="C3" s="545" t="s">
        <v>481</v>
      </c>
      <c r="D3" s="546" t="s">
        <v>482</v>
      </c>
      <c r="E3" s="559"/>
      <c r="F3" s="547"/>
    </row>
    <row r="4" spans="1:6" ht="55.5" customHeight="1" thickBot="1" x14ac:dyDescent="0.3">
      <c r="A4" s="563" t="s">
        <v>483</v>
      </c>
      <c r="B4" s="564" t="s">
        <v>484</v>
      </c>
      <c r="C4" s="550">
        <f>City!C3</f>
        <v>426</v>
      </c>
      <c r="D4" s="565" t="s">
        <v>485</v>
      </c>
      <c r="E4" s="566" t="s">
        <v>486</v>
      </c>
    </row>
    <row r="5" spans="1:6" ht="36" hidden="1" customHeight="1" x14ac:dyDescent="0.25">
      <c r="A5" s="548"/>
      <c r="B5" s="549"/>
      <c r="C5" s="552" t="s">
        <v>487</v>
      </c>
      <c r="D5" s="553"/>
      <c r="E5" s="561"/>
    </row>
    <row r="6" spans="1:6" ht="36" customHeight="1" thickBot="1" x14ac:dyDescent="0.3">
      <c r="A6" s="535" t="s">
        <v>488</v>
      </c>
      <c r="B6" s="536" t="s">
        <v>489</v>
      </c>
      <c r="C6" s="569">
        <f>City!C21</f>
        <v>6</v>
      </c>
      <c r="D6" s="537" t="s">
        <v>490</v>
      </c>
      <c r="E6" s="562" t="s">
        <v>491</v>
      </c>
    </row>
    <row r="7" spans="1:6" ht="51" customHeight="1" thickBot="1" x14ac:dyDescent="0.3">
      <c r="A7" s="563" t="s">
        <v>492</v>
      </c>
      <c r="B7" s="567" t="s">
        <v>493</v>
      </c>
      <c r="C7" s="550">
        <f>60</f>
        <v>60</v>
      </c>
      <c r="D7" s="568" t="s">
        <v>494</v>
      </c>
      <c r="E7" s="566" t="s">
        <v>491</v>
      </c>
    </row>
    <row r="8" spans="1:6" ht="36" hidden="1" customHeight="1" x14ac:dyDescent="0.25">
      <c r="A8" s="548"/>
      <c r="B8" s="536"/>
      <c r="C8" s="552" t="s">
        <v>487</v>
      </c>
      <c r="D8" s="554"/>
      <c r="E8" s="561"/>
    </row>
    <row r="9" spans="1:6" ht="81.75" customHeight="1" thickBot="1" x14ac:dyDescent="0.3">
      <c r="A9" s="548" t="s">
        <v>495</v>
      </c>
      <c r="B9" s="536" t="s">
        <v>496</v>
      </c>
      <c r="C9" s="550">
        <f>City!C15+City!C14</f>
        <v>450</v>
      </c>
      <c r="D9" s="554" t="s">
        <v>497</v>
      </c>
      <c r="E9" s="562" t="s">
        <v>498</v>
      </c>
    </row>
    <row r="10" spans="1:6" ht="36" hidden="1" customHeight="1" x14ac:dyDescent="0.25">
      <c r="A10" s="555"/>
      <c r="B10" s="556"/>
      <c r="C10" s="557" t="s">
        <v>499</v>
      </c>
      <c r="D10" s="551"/>
    </row>
  </sheetData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Budget Total</vt:lpstr>
      <vt:lpstr>Budget Detail</vt:lpstr>
      <vt:lpstr>School Construction Est.</vt:lpstr>
      <vt:lpstr>Spend Plan</vt:lpstr>
      <vt:lpstr>Books &amp; Desks Est.</vt:lpstr>
      <vt:lpstr>City</vt:lpstr>
      <vt:lpstr>Estate School Costs</vt:lpstr>
      <vt:lpstr>Fund 82390</vt:lpstr>
      <vt:lpstr>Metrics</vt:lpstr>
      <vt:lpstr>Actual Details 82390</vt:lpstr>
      <vt:lpstr>Inc&amp;Exp</vt:lpstr>
      <vt:lpstr>Training</vt:lpstr>
      <vt:lpstr>Implementation Outline</vt:lpstr>
      <vt:lpstr>TRF Payments</vt:lpstr>
      <vt:lpstr>Concrete_Summary</vt:lpstr>
      <vt:lpstr>'Budget Detail'!Print_Area</vt:lpstr>
      <vt:lpstr>'Budget Total'!Print_Area</vt:lpstr>
      <vt:lpstr>City!Print_Area</vt:lpstr>
      <vt:lpstr>'Estate School Costs'!Print_Area</vt:lpstr>
      <vt:lpstr>'Fund 82390'!Print_Area</vt:lpstr>
      <vt:lpstr>'Inc&amp;Exp'!Print_Area</vt:lpstr>
      <vt:lpstr>'School Construction Est.'!Print_Area</vt:lpstr>
      <vt:lpstr>'Spend Plan'!Print_Area</vt:lpstr>
      <vt:lpstr>Training!Print_Area</vt:lpstr>
      <vt:lpstr>Training!Print_Titles</vt:lpstr>
      <vt:lpstr>Substructure_Summary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Hughes</dc:creator>
  <cp:lastModifiedBy>Windows User</cp:lastModifiedBy>
  <cp:revision/>
  <dcterms:created xsi:type="dcterms:W3CDTF">2007-03-08T19:35:23Z</dcterms:created>
  <dcterms:modified xsi:type="dcterms:W3CDTF">2019-12-27T07:25:30Z</dcterms:modified>
</cp:coreProperties>
</file>