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PERSONAL\Rotary\District Finance\Budget\"/>
    </mc:Choice>
  </mc:AlternateContent>
  <xr:revisionPtr revIDLastSave="0" documentId="13_ncr:1_{0FC7D178-6248-4422-98DD-74C404ABA8BF}" xr6:coauthVersionLast="36" xr6:coauthVersionMax="36" xr10:uidLastSave="{00000000-0000-0000-0000-000000000000}"/>
  <bookViews>
    <workbookView xWindow="5808" yWindow="-192" windowWidth="15468" windowHeight="11760" tabRatio="871" xr2:uid="{00000000-000D-0000-FFFF-FFFF00000000}"/>
  </bookViews>
  <sheets>
    <sheet name="Orsini Budget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6" i="2" l="1"/>
  <c r="G128" i="2" l="1"/>
  <c r="G112" i="2"/>
  <c r="D128" i="2"/>
  <c r="C128" i="2"/>
  <c r="G104" i="2" l="1"/>
  <c r="E112" i="2"/>
  <c r="C112" i="2"/>
  <c r="D112" i="2"/>
  <c r="D104" i="2"/>
  <c r="C104" i="2"/>
  <c r="D88" i="2"/>
  <c r="G88" i="2"/>
  <c r="C88" i="2"/>
  <c r="G80" i="2"/>
  <c r="D66" i="2"/>
  <c r="G66" i="2"/>
  <c r="D80" i="2"/>
  <c r="C80" i="2"/>
  <c r="D58" i="2"/>
  <c r="D59" i="2" s="1"/>
  <c r="D53" i="2"/>
  <c r="G53" i="2"/>
  <c r="G35" i="2"/>
  <c r="D35" i="2"/>
  <c r="C28" i="2"/>
  <c r="C24" i="2"/>
  <c r="G131" i="2" l="1"/>
  <c r="D131" i="2"/>
  <c r="D133" i="2" s="1"/>
  <c r="C22" i="2"/>
  <c r="C35" i="2" s="1"/>
  <c r="C58" i="2" l="1"/>
  <c r="C56" i="2" s="1"/>
  <c r="C59" i="2" s="1"/>
  <c r="C53" i="2"/>
  <c r="P104" i="2"/>
  <c r="O104" i="2"/>
  <c r="N104" i="2"/>
  <c r="M104" i="2"/>
  <c r="L104" i="2"/>
  <c r="K104" i="2"/>
  <c r="J104" i="2"/>
  <c r="I104" i="2"/>
  <c r="H104" i="2"/>
  <c r="E104" i="2"/>
  <c r="C131" i="2" l="1"/>
  <c r="C133" i="2" s="1"/>
  <c r="E22" i="2"/>
  <c r="E58" i="2"/>
  <c r="E56" i="2" s="1"/>
  <c r="E59" i="2" s="1"/>
  <c r="M112" i="2"/>
  <c r="M128" i="2"/>
  <c r="I106" i="2"/>
  <c r="I112" i="2" s="1"/>
  <c r="M32" i="2"/>
  <c r="M35" i="2" s="1"/>
  <c r="K32" i="2"/>
  <c r="I82" i="2"/>
  <c r="I88" i="2" s="1"/>
  <c r="K82" i="2"/>
  <c r="K88" i="2" s="1"/>
  <c r="M82" i="2"/>
  <c r="M88" i="2" s="1"/>
  <c r="O82" i="2"/>
  <c r="O88" i="2" s="1"/>
  <c r="P82" i="2"/>
  <c r="M66" i="2"/>
  <c r="M53" i="2"/>
  <c r="M80" i="2"/>
  <c r="P75" i="2"/>
  <c r="P80" i="2" s="1"/>
  <c r="F35" i="2"/>
  <c r="P128" i="2"/>
  <c r="P112" i="2"/>
  <c r="P88" i="2"/>
  <c r="P66" i="2"/>
  <c r="O128" i="2"/>
  <c r="O112" i="2"/>
  <c r="O80" i="2"/>
  <c r="O66" i="2"/>
  <c r="P53" i="2"/>
  <c r="O53" i="2"/>
  <c r="P35" i="2"/>
  <c r="O35" i="2"/>
  <c r="N66" i="2"/>
  <c r="L66" i="2"/>
  <c r="K66" i="2"/>
  <c r="J66" i="2"/>
  <c r="K112" i="2"/>
  <c r="N128" i="2"/>
  <c r="L128" i="2"/>
  <c r="K128" i="2"/>
  <c r="J128" i="2"/>
  <c r="I128" i="2"/>
  <c r="H128" i="2"/>
  <c r="E128" i="2"/>
  <c r="K80" i="2"/>
  <c r="I80" i="2"/>
  <c r="E80" i="2"/>
  <c r="M131" i="2" l="1"/>
  <c r="M133" i="2" s="1"/>
  <c r="O131" i="2"/>
  <c r="O133" i="2" s="1"/>
  <c r="P131" i="2"/>
  <c r="P133" i="2" s="1"/>
  <c r="J79" i="2"/>
  <c r="J80" i="2" s="1"/>
  <c r="I66" i="2"/>
  <c r="K53" i="2"/>
  <c r="K131" i="2" s="1"/>
  <c r="I53" i="2"/>
  <c r="L35" i="2"/>
  <c r="K35" i="2"/>
  <c r="I35" i="2"/>
  <c r="I131" i="2" l="1"/>
  <c r="I133" i="2" s="1"/>
  <c r="K133" i="2"/>
  <c r="E26" i="2"/>
  <c r="E27" i="2"/>
  <c r="E31" i="2"/>
  <c r="E24" i="2"/>
  <c r="E88" i="2" l="1"/>
  <c r="E66" i="2"/>
  <c r="E53" i="2"/>
  <c r="E35" i="2"/>
  <c r="E131" i="2" l="1"/>
  <c r="E133" i="2" s="1"/>
  <c r="H68" i="2" l="1"/>
  <c r="H80" i="2" s="1"/>
  <c r="H88" i="2"/>
  <c r="H112" i="2"/>
  <c r="H66" i="2"/>
  <c r="H53" i="2"/>
  <c r="J53" i="2"/>
  <c r="J88" i="2"/>
  <c r="J112" i="2"/>
  <c r="H35" i="2"/>
  <c r="L47" i="2"/>
  <c r="L53" i="2" s="1"/>
  <c r="L79" i="2"/>
  <c r="L80" i="2" s="1"/>
  <c r="L88" i="2"/>
  <c r="L112" i="2"/>
  <c r="N53" i="2"/>
  <c r="N79" i="2"/>
  <c r="N80" i="2" s="1"/>
  <c r="N88" i="2"/>
  <c r="N112" i="2"/>
  <c r="N22" i="2"/>
  <c r="N24" i="2"/>
  <c r="N31" i="2"/>
  <c r="J24" i="2"/>
  <c r="J31" i="2"/>
  <c r="L131" i="2" l="1"/>
  <c r="L133" i="2" s="1"/>
  <c r="J131" i="2"/>
  <c r="H131" i="2"/>
  <c r="H133" i="2" s="1"/>
  <c r="N131" i="2"/>
  <c r="J35" i="2"/>
  <c r="N35" i="2"/>
  <c r="N133" i="2" l="1"/>
  <c r="J133" i="2"/>
</calcChain>
</file>

<file path=xl/sharedStrings.xml><?xml version="1.0" encoding="utf-8"?>
<sst xmlns="http://schemas.openxmlformats.org/spreadsheetml/2006/main" count="308" uniqueCount="185">
  <si>
    <t>District 7360 Operating Budget</t>
  </si>
  <si>
    <t>Revenue</t>
  </si>
  <si>
    <t>Expenses</t>
  </si>
  <si>
    <t>District Database (DaCdb)</t>
  </si>
  <si>
    <t>Mid-Year Presidents Meetings</t>
  </si>
  <si>
    <t>Condolence Fund</t>
  </si>
  <si>
    <t>Room and Meals</t>
  </si>
  <si>
    <t>Badges &amp; Engraving</t>
  </si>
  <si>
    <t>District Officers &amp; Committee Chairs</t>
  </si>
  <si>
    <t>Tax Return</t>
  </si>
  <si>
    <t>RLI annual fee</t>
  </si>
  <si>
    <t>District Expense only</t>
  </si>
  <si>
    <t>RI Annual Theme Banners/Pins</t>
  </si>
  <si>
    <t>Dist. Secretary Expenses</t>
  </si>
  <si>
    <t>Postage, ink, envelopes</t>
  </si>
  <si>
    <t>Dist. Treasurer Expenses</t>
  </si>
  <si>
    <t>PDG Pin &amp; Plaque</t>
  </si>
  <si>
    <t>3 year bond, paid every 3rd year</t>
  </si>
  <si>
    <t>Contingency Fund</t>
  </si>
  <si>
    <t>Foundation Dinner</t>
  </si>
  <si>
    <t>Rotaract Committee</t>
  </si>
  <si>
    <t>Interact Committee</t>
  </si>
  <si>
    <t>Foundation Committee</t>
  </si>
  <si>
    <t>Rotary Youth Leadership Awards (RYLA)</t>
  </si>
  <si>
    <t>RI Director - Nominating Committee</t>
  </si>
  <si>
    <t>DG Expenses</t>
  </si>
  <si>
    <t>DGE Expenses</t>
  </si>
  <si>
    <t>District Trainer</t>
  </si>
  <si>
    <t>DGN Expenses</t>
  </si>
  <si>
    <t>Drukker</t>
  </si>
  <si>
    <t>Installation Dinner</t>
  </si>
  <si>
    <t>District Conference Income</t>
  </si>
  <si>
    <t>Vanguard U.S. Government Bond Fund</t>
  </si>
  <si>
    <t>Indemnity Bond (treasurer)</t>
  </si>
  <si>
    <t>Total - District Administration Expenses</t>
  </si>
  <si>
    <t>Total - District Leadership Expenses</t>
  </si>
  <si>
    <t>Total - District Meetings Expenses</t>
  </si>
  <si>
    <t>Rotaract / Interact Scholarships to Conference</t>
  </si>
  <si>
    <t>Total - District Events Expenses</t>
  </si>
  <si>
    <t>Accountant Expenses</t>
  </si>
  <si>
    <t>Total - Committees Expenses</t>
  </si>
  <si>
    <t>Total - District Youth Services Expenses</t>
  </si>
  <si>
    <t>Membership Chair</t>
  </si>
  <si>
    <t>Total - RI Meetings Expenses</t>
  </si>
  <si>
    <t>Cont</t>
  </si>
  <si>
    <t xml:space="preserve">Total Income/Loss </t>
  </si>
  <si>
    <t>Hornby</t>
  </si>
  <si>
    <t>District Picnic</t>
  </si>
  <si>
    <t>District Newsletter</t>
  </si>
  <si>
    <t>2017-18</t>
  </si>
  <si>
    <t>Youth Exchange Expenses</t>
  </si>
  <si>
    <t>RYLA Income</t>
  </si>
  <si>
    <t>Youth Exchange Income</t>
  </si>
  <si>
    <t>Peace Scholarship</t>
  </si>
  <si>
    <t>4 Way Speech Contest</t>
  </si>
  <si>
    <t>One Rotary Summit</t>
  </si>
  <si>
    <t>Rotary Merchandise</t>
  </si>
  <si>
    <t>Bennett</t>
  </si>
  <si>
    <t xml:space="preserve"> </t>
  </si>
  <si>
    <t>2018-19</t>
  </si>
  <si>
    <t>Public Image Chair</t>
  </si>
  <si>
    <t>Foundation Chair</t>
  </si>
  <si>
    <t>Stull</t>
  </si>
  <si>
    <t>2019-20</t>
  </si>
  <si>
    <t>Zone 28-29</t>
  </si>
  <si>
    <t>Installation Income</t>
  </si>
  <si>
    <t>Zone 33-34</t>
  </si>
  <si>
    <t xml:space="preserve">Zone 33-34 </t>
  </si>
  <si>
    <t>Seminars Assessment @ $50 per club (2 members) if needed</t>
  </si>
  <si>
    <t xml:space="preserve">One Rotary Summit /Foundation Summit </t>
  </si>
  <si>
    <t>New projector 2019-20</t>
  </si>
  <si>
    <t>Budget</t>
  </si>
  <si>
    <t>District Conference</t>
  </si>
  <si>
    <t>Wright</t>
  </si>
  <si>
    <t>Break Even</t>
  </si>
  <si>
    <t xml:space="preserve">Break Even, Assume 75 * $40 </t>
  </si>
  <si>
    <t>Actual</t>
  </si>
  <si>
    <t>2016-17</t>
  </si>
  <si>
    <t>2020-21</t>
  </si>
  <si>
    <t>Reserves - Interest and Gains/Loss</t>
  </si>
  <si>
    <t>$10/hour</t>
  </si>
  <si>
    <t xml:space="preserve">DG misc. expenses  </t>
  </si>
  <si>
    <t>DGE misc. expenses</t>
  </si>
  <si>
    <t>DGN misc. expenses</t>
  </si>
  <si>
    <t>Maximum (by receipt)</t>
  </si>
  <si>
    <t>District Assembly Expenses</t>
  </si>
  <si>
    <t>Board of Directors &amp; College of Governors</t>
  </si>
  <si>
    <t xml:space="preserve">Seminars </t>
  </si>
  <si>
    <t>Foundation Dinner Income - 50/50, Raffle, Auction, Tickets</t>
  </si>
  <si>
    <t>AG Training from RI</t>
  </si>
  <si>
    <t>PETS Alliance</t>
  </si>
  <si>
    <t>District Conference AGs, Sec &amp; Treas $250 by receipt</t>
  </si>
  <si>
    <t>District Conf Future Year Advance Deposit</t>
  </si>
  <si>
    <t>Finance Committee</t>
  </si>
  <si>
    <t>Council on Legislation</t>
  </si>
  <si>
    <t>Information Technology Committee</t>
  </si>
  <si>
    <t>Nominating Committee</t>
  </si>
  <si>
    <t>Polio</t>
  </si>
  <si>
    <t>Public Image</t>
  </si>
  <si>
    <t>Previously included GoToMeeting</t>
  </si>
  <si>
    <t>PHS Gathering at Foundation Dinner &amp; Conference</t>
  </si>
  <si>
    <t>Zone Institute Expense</t>
  </si>
  <si>
    <t>Every 2 years</t>
  </si>
  <si>
    <t>Prev included Merchandise and program Ads</t>
  </si>
  <si>
    <t>Total - Revenue</t>
  </si>
  <si>
    <t>District Designated Funds</t>
  </si>
  <si>
    <t>Total - District Designated Funds</t>
  </si>
  <si>
    <t>Global Grants</t>
  </si>
  <si>
    <t>District Grants</t>
  </si>
  <si>
    <t>Polio Plus (20%)</t>
  </si>
  <si>
    <t>All should be maximum not to exceed amounts</t>
  </si>
  <si>
    <t>Recognition</t>
  </si>
  <si>
    <t>Ford</t>
  </si>
  <si>
    <t>Piatt</t>
  </si>
  <si>
    <t>2015-16</t>
  </si>
  <si>
    <t>2014-15</t>
  </si>
  <si>
    <t>Jul - Dec</t>
  </si>
  <si>
    <t>Projector Purchase</t>
  </si>
  <si>
    <t>RI President Visit</t>
  </si>
  <si>
    <t>Zone Dues</t>
  </si>
  <si>
    <t>Total Expenses</t>
  </si>
  <si>
    <t>Break Even, 50 attendees at $20 each</t>
  </si>
  <si>
    <t xml:space="preserve">Planned $2,000 Subsidy </t>
  </si>
  <si>
    <t>Bank Charges (including credit card and PayPal fees)</t>
  </si>
  <si>
    <t>Break even</t>
  </si>
  <si>
    <t>Planned Subsidy of $15,000 Unchanged</t>
  </si>
  <si>
    <t>Orsini</t>
  </si>
  <si>
    <t>2021-22</t>
  </si>
  <si>
    <t>Clubs</t>
  </si>
  <si>
    <t>Members</t>
  </si>
  <si>
    <t>July - Dec</t>
  </si>
  <si>
    <t>Dues</t>
  </si>
  <si>
    <t>Key Assumptions</t>
  </si>
  <si>
    <t>Comparative Info</t>
  </si>
  <si>
    <t>District 7305 Dues (Southwest PA)</t>
  </si>
  <si>
    <t>District 7390 Dues (Southeast PA)</t>
  </si>
  <si>
    <t>District 7410 Dues (Northeast PA)</t>
  </si>
  <si>
    <t>District 7545 Dues (West Virginia)</t>
  </si>
  <si>
    <t>District Dues</t>
  </si>
  <si>
    <t>$40/member, no change</t>
  </si>
  <si>
    <t>PETS</t>
  </si>
  <si>
    <t>70*</t>
  </si>
  <si>
    <t>Dist.Training  Assembly</t>
  </si>
  <si>
    <t>$25/club down from $50/2 members</t>
  </si>
  <si>
    <t>District Training Assembly</t>
  </si>
  <si>
    <t>District Administrator</t>
  </si>
  <si>
    <t>District Administration (GoToMeeting/Zoom/Survey Monkey)</t>
  </si>
  <si>
    <t>Membership Committee</t>
  </si>
  <si>
    <t>Speakers Bureau</t>
  </si>
  <si>
    <t>Alumni Committee</t>
  </si>
  <si>
    <t>International Service Committee</t>
  </si>
  <si>
    <t>Planned $10,000 Subsidy ($16K 19-20, 18K prior)</t>
  </si>
  <si>
    <t>Zone Training Seminar</t>
  </si>
  <si>
    <t>Intl Service Chair</t>
  </si>
  <si>
    <t>Emerging Leaders (3 @ $1,500 max each)</t>
  </si>
  <si>
    <t>Other Income</t>
  </si>
  <si>
    <t>Summit for Rotary</t>
  </si>
  <si>
    <t>AG Training + PETS Hotel $150 subsidy by receipt</t>
  </si>
  <si>
    <t>RI Rep at District Conference 2021</t>
  </si>
  <si>
    <t>Training Committee</t>
  </si>
  <si>
    <t>Innovative Club Advocate/Extension Committee</t>
  </si>
  <si>
    <t>2018-19 Zone Transition</t>
  </si>
  <si>
    <t>Representation at 2 Zone Institutes</t>
  </si>
  <si>
    <t xml:space="preserve">FC Approved 2021-02-18 for presentation to President's Elect </t>
  </si>
  <si>
    <t>District Governor Expenses supported by RI</t>
  </si>
  <si>
    <t>Distribution to District begun for FY 2021-22</t>
  </si>
  <si>
    <t>not included in District budget prior to 2020-21</t>
  </si>
  <si>
    <t>discontinued after FY 2016-17</t>
  </si>
  <si>
    <t>District Governor support from Rotary Intl</t>
  </si>
  <si>
    <t>Funneled through district beginning FY 2021-22</t>
  </si>
  <si>
    <t>Seminars may be held but will be free &amp; virtual</t>
  </si>
  <si>
    <t>If done, income should exceed expenses</t>
  </si>
  <si>
    <t>$100 to Foundation for each Past District Gov</t>
  </si>
  <si>
    <t>Previously under indivdiuals committees</t>
  </si>
  <si>
    <t>Provides free access to all District clubs/members</t>
  </si>
  <si>
    <t>coupled with fall foundation event &amp; conference</t>
  </si>
  <si>
    <t>Break even (virtual beginning May 2020)</t>
  </si>
  <si>
    <t>Break even (in person if possible in 2021)</t>
  </si>
  <si>
    <t>Not held in person since FY 2016-17</t>
  </si>
  <si>
    <t xml:space="preserve">PETS Expenses </t>
  </si>
  <si>
    <t>Subsidy $1,000 - 2020-21; $3,200 - 2019-20; $5,000 - 2018-19</t>
  </si>
  <si>
    <t>RI Convention subsidy for 3 DGs</t>
  </si>
  <si>
    <t xml:space="preserve">revised 2020-05-09 </t>
  </si>
  <si>
    <t>Council of Legislation Representative</t>
  </si>
  <si>
    <t>Travel (RI will pay if rep attends Zone Summit)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</si>
</sst>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164" formatCode="&quot;$&quot;#,##0;[Red]\-&quot;$&quot;#,##0"/>
    <numFmt numFmtId="165" formatCode="_-* #,##0.00_-;\-* #,##0.00_-;_-* &quot;-&quot;??_-;_-@_-"/>
    <numFmt numFmtId="166" formatCode="&quot;$&quot;#,##0.00;[Red]&quot;$&quot;#,##0.00"/>
    <numFmt numFmtId="167" formatCode="&quot;$&quot;#,##0;[Red]&quot;$&quot;#,##0"/>
    <numFmt numFmtId="168" formatCode="&quot;$&quot;0"/>
    <numFmt numFmtId="169" formatCode="&quot;$&quot;#,##0"/>
    <numFmt numFmtId="170" formatCode="&quot;$&quot;#,##0.00"/>
  </numFmts>
  <fonts count="17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1"/>
      <name val="Calibri"/>
      <family val="2"/>
    </font>
    <font>
      <sz val="12"/>
      <color indexed="8"/>
      <name val="Verdana"/>
      <family val="2"/>
    </font>
    <font>
      <sz val="12"/>
      <color rgb="FF006100"/>
      <name val="Helvetica"/>
      <family val="2"/>
      <scheme val="minor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rgb="FF006100"/>
      <name val="Helvetica"/>
      <scheme val="minor"/>
    </font>
    <font>
      <b/>
      <sz val="11"/>
      <color theme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B2B2B2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</borders>
  <cellStyleXfs count="90">
    <xf numFmtId="0" fontId="0" fillId="0" borderId="0" applyNumberFormat="0" applyFill="0" applyBorder="0" applyProtection="0">
      <alignment vertical="top" wrapText="1"/>
    </xf>
    <xf numFmtId="165" fontId="5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12" fillId="8" borderId="9" applyNumberFormat="0" applyFont="0" applyAlignment="0" applyProtection="0"/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13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2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/>
    <xf numFmtId="1" fontId="1" fillId="0" borderId="4" xfId="0" applyNumberFormat="1" applyFont="1" applyBorder="1" applyAlignment="1"/>
    <xf numFmtId="0" fontId="1" fillId="0" borderId="4" xfId="0" applyNumberFormat="1" applyFont="1" applyBorder="1" applyAlignment="1"/>
    <xf numFmtId="1" fontId="1" fillId="5" borderId="4" xfId="0" applyNumberFormat="1" applyFont="1" applyFill="1" applyBorder="1" applyAlignment="1"/>
    <xf numFmtId="0" fontId="1" fillId="5" borderId="4" xfId="0" applyFont="1" applyFill="1" applyBorder="1" applyAlignment="1"/>
    <xf numFmtId="1" fontId="1" fillId="3" borderId="4" xfId="0" applyNumberFormat="1" applyFont="1" applyFill="1" applyBorder="1" applyAlignment="1"/>
    <xf numFmtId="164" fontId="2" fillId="0" borderId="4" xfId="0" applyNumberFormat="1" applyFont="1" applyBorder="1" applyAlignment="1"/>
    <xf numFmtId="164" fontId="4" fillId="3" borderId="4" xfId="0" applyNumberFormat="1" applyFont="1" applyFill="1" applyBorder="1" applyAlignment="1"/>
    <xf numFmtId="1" fontId="2" fillId="0" borderId="4" xfId="0" applyNumberFormat="1" applyFont="1" applyBorder="1" applyAlignment="1"/>
    <xf numFmtId="0" fontId="1" fillId="0" borderId="7" xfId="0" applyFont="1" applyBorder="1" applyAlignment="1"/>
    <xf numFmtId="0" fontId="1" fillId="0" borderId="0" xfId="0" applyNumberFormat="1" applyFont="1" applyAlignment="1"/>
    <xf numFmtId="167" fontId="1" fillId="3" borderId="4" xfId="1" applyNumberFormat="1" applyFont="1" applyFill="1" applyBorder="1" applyAlignment="1">
      <alignment horizontal="right"/>
    </xf>
    <xf numFmtId="167" fontId="1" fillId="0" borderId="4" xfId="1" applyNumberFormat="1" applyFont="1" applyBorder="1" applyAlignment="1">
      <alignment horizontal="right"/>
    </xf>
    <xf numFmtId="167" fontId="4" fillId="3" borderId="4" xfId="1" applyNumberFormat="1" applyFont="1" applyFill="1" applyBorder="1" applyAlignment="1">
      <alignment horizontal="right"/>
    </xf>
    <xf numFmtId="168" fontId="1" fillId="3" borderId="4" xfId="0" applyNumberFormat="1" applyFont="1" applyFill="1" applyBorder="1" applyAlignment="1"/>
    <xf numFmtId="168" fontId="4" fillId="3" borderId="4" xfId="0" applyNumberFormat="1" applyFont="1" applyFill="1" applyBorder="1" applyAlignment="1"/>
    <xf numFmtId="1" fontId="1" fillId="7" borderId="4" xfId="0" applyNumberFormat="1" applyFont="1" applyFill="1" applyBorder="1" applyAlignment="1"/>
    <xf numFmtId="0" fontId="1" fillId="7" borderId="4" xfId="0" applyNumberFormat="1" applyFont="1" applyFill="1" applyBorder="1" applyAlignment="1"/>
    <xf numFmtId="169" fontId="1" fillId="5" borderId="4" xfId="0" applyNumberFormat="1" applyFont="1" applyFill="1" applyBorder="1" applyAlignment="1"/>
    <xf numFmtId="169" fontId="1" fillId="0" borderId="0" xfId="0" applyNumberFormat="1" applyFont="1" applyAlignment="1"/>
    <xf numFmtId="169" fontId="1" fillId="0" borderId="4" xfId="0" applyNumberFormat="1" applyFont="1" applyBorder="1" applyAlignment="1"/>
    <xf numFmtId="169" fontId="1" fillId="0" borderId="7" xfId="0" applyNumberFormat="1" applyFont="1" applyBorder="1" applyAlignment="1"/>
    <xf numFmtId="169" fontId="1" fillId="3" borderId="4" xfId="0" applyNumberFormat="1" applyFont="1" applyFill="1" applyBorder="1" applyAlignment="1"/>
    <xf numFmtId="169" fontId="2" fillId="0" borderId="4" xfId="0" applyNumberFormat="1" applyFont="1" applyBorder="1" applyAlignment="1"/>
    <xf numFmtId="169" fontId="4" fillId="3" borderId="4" xfId="0" applyNumberFormat="1" applyFont="1" applyFill="1" applyBorder="1" applyAlignment="1"/>
    <xf numFmtId="166" fontId="1" fillId="5" borderId="5" xfId="0" applyNumberFormat="1" applyFont="1" applyFill="1" applyBorder="1" applyAlignment="1"/>
    <xf numFmtId="1" fontId="1" fillId="0" borderId="5" xfId="0" applyNumberFormat="1" applyFont="1" applyBorder="1" applyAlignment="1"/>
    <xf numFmtId="169" fontId="1" fillId="7" borderId="4" xfId="0" applyNumberFormat="1" applyFont="1" applyFill="1" applyBorder="1" applyAlignment="1"/>
    <xf numFmtId="170" fontId="1" fillId="3" borderId="4" xfId="0" applyNumberFormat="1" applyFont="1" applyFill="1" applyBorder="1" applyAlignment="1"/>
    <xf numFmtId="0" fontId="1" fillId="0" borderId="6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169" fontId="13" fillId="6" borderId="1" xfId="2" applyNumberFormat="1" applyFont="1" applyBorder="1" applyAlignment="1">
      <alignment horizontal="right"/>
    </xf>
    <xf numFmtId="169" fontId="2" fillId="9" borderId="4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/>
    <xf numFmtId="169" fontId="1" fillId="0" borderId="6" xfId="0" applyNumberFormat="1" applyFont="1" applyBorder="1" applyAlignment="1"/>
    <xf numFmtId="1" fontId="1" fillId="3" borderId="5" xfId="0" applyNumberFormat="1" applyFont="1" applyFill="1" applyBorder="1" applyAlignment="1"/>
    <xf numFmtId="1" fontId="14" fillId="3" borderId="10" xfId="0" applyNumberFormat="1" applyFont="1" applyFill="1" applyBorder="1" applyAlignment="1">
      <alignment horizontal="center"/>
    </xf>
    <xf numFmtId="169" fontId="1" fillId="0" borderId="12" xfId="0" applyNumberFormat="1" applyFont="1" applyBorder="1" applyAlignment="1"/>
    <xf numFmtId="0" fontId="2" fillId="2" borderId="6" xfId="0" applyNumberFormat="1" applyFont="1" applyFill="1" applyBorder="1" applyAlignment="1">
      <alignment horizontal="center"/>
    </xf>
    <xf numFmtId="169" fontId="1" fillId="10" borderId="4" xfId="0" applyNumberFormat="1" applyFont="1" applyFill="1" applyBorder="1" applyAlignment="1"/>
    <xf numFmtId="169" fontId="1" fillId="10" borderId="4" xfId="0" applyNumberFormat="1" applyFont="1" applyFill="1" applyBorder="1" applyAlignment="1">
      <alignment horizontal="right"/>
    </xf>
    <xf numFmtId="169" fontId="1" fillId="10" borderId="2" xfId="0" applyNumberFormat="1" applyFont="1" applyFill="1" applyBorder="1" applyAlignment="1"/>
    <xf numFmtId="169" fontId="1" fillId="7" borderId="4" xfId="0" applyNumberFormat="1" applyFont="1" applyFill="1" applyBorder="1" applyAlignment="1">
      <alignment horizontal="right"/>
    </xf>
    <xf numFmtId="167" fontId="1" fillId="10" borderId="4" xfId="1" applyNumberFormat="1" applyFont="1" applyFill="1" applyBorder="1" applyAlignment="1">
      <alignment horizontal="right"/>
    </xf>
    <xf numFmtId="168" fontId="1" fillId="10" borderId="4" xfId="0" applyNumberFormat="1" applyFont="1" applyFill="1" applyBorder="1" applyAlignment="1"/>
    <xf numFmtId="3" fontId="1" fillId="10" borderId="4" xfId="0" applyNumberFormat="1" applyFont="1" applyFill="1" applyBorder="1" applyAlignment="1"/>
    <xf numFmtId="169" fontId="1" fillId="10" borderId="10" xfId="87" applyNumberFormat="1" applyFont="1" applyFill="1" applyBorder="1" applyAlignment="1"/>
    <xf numFmtId="169" fontId="1" fillId="10" borderId="6" xfId="0" applyNumberFormat="1" applyFont="1" applyFill="1" applyBorder="1" applyAlignment="1"/>
    <xf numFmtId="169" fontId="10" fillId="11" borderId="4" xfId="0" applyNumberFormat="1" applyFont="1" applyFill="1" applyBorder="1" applyAlignment="1"/>
    <xf numFmtId="167" fontId="2" fillId="11" borderId="4" xfId="1" applyNumberFormat="1" applyFont="1" applyFill="1" applyBorder="1" applyAlignment="1">
      <alignment horizontal="right"/>
    </xf>
    <xf numFmtId="169" fontId="2" fillId="11" borderId="4" xfId="0" applyNumberFormat="1" applyFont="1" applyFill="1" applyBorder="1" applyAlignment="1"/>
    <xf numFmtId="0" fontId="1" fillId="10" borderId="4" xfId="0" applyNumberFormat="1" applyFont="1" applyFill="1" applyBorder="1" applyAlignment="1"/>
    <xf numFmtId="0" fontId="1" fillId="10" borderId="4" xfId="0" applyFont="1" applyFill="1" applyBorder="1" applyAlignment="1"/>
    <xf numFmtId="1" fontId="1" fillId="10" borderId="4" xfId="0" applyNumberFormat="1" applyFont="1" applyFill="1" applyBorder="1" applyAlignment="1"/>
    <xf numFmtId="169" fontId="11" fillId="10" borderId="4" xfId="0" applyNumberFormat="1" applyFont="1" applyFill="1" applyBorder="1" applyAlignment="1"/>
    <xf numFmtId="169" fontId="2" fillId="11" borderId="4" xfId="0" applyNumberFormat="1" applyFont="1" applyFill="1" applyBorder="1" applyAlignment="1">
      <alignment horizontal="right"/>
    </xf>
    <xf numFmtId="5" fontId="1" fillId="10" borderId="4" xfId="0" applyNumberFormat="1" applyFont="1" applyFill="1" applyBorder="1" applyAlignment="1"/>
    <xf numFmtId="5" fontId="1" fillId="7" borderId="4" xfId="0" applyNumberFormat="1" applyFont="1" applyFill="1" applyBorder="1" applyAlignment="1"/>
    <xf numFmtId="5" fontId="2" fillId="11" borderId="4" xfId="0" applyNumberFormat="1" applyFont="1" applyFill="1" applyBorder="1" applyAlignment="1"/>
    <xf numFmtId="5" fontId="2" fillId="11" borderId="8" xfId="0" applyNumberFormat="1" applyFont="1" applyFill="1" applyBorder="1" applyAlignment="1"/>
    <xf numFmtId="169" fontId="1" fillId="10" borderId="8" xfId="0" applyNumberFormat="1" applyFont="1" applyFill="1" applyBorder="1" applyAlignment="1"/>
    <xf numFmtId="169" fontId="1" fillId="7" borderId="12" xfId="0" applyNumberFormat="1" applyFont="1" applyFill="1" applyBorder="1" applyAlignment="1"/>
    <xf numFmtId="0" fontId="1" fillId="7" borderId="10" xfId="87" applyNumberFormat="1" applyFont="1" applyFill="1" applyBorder="1" applyAlignment="1"/>
    <xf numFmtId="1" fontId="2" fillId="12" borderId="2" xfId="0" applyNumberFormat="1" applyFont="1" applyFill="1" applyBorder="1" applyAlignment="1">
      <alignment horizontal="center"/>
    </xf>
    <xf numFmtId="1" fontId="10" fillId="12" borderId="2" xfId="0" applyNumberFormat="1" applyFont="1" applyFill="1" applyBorder="1" applyAlignment="1">
      <alignment horizontal="center" vertical="center"/>
    </xf>
    <xf numFmtId="0" fontId="2" fillId="12" borderId="2" xfId="0" applyNumberFormat="1" applyFont="1" applyFill="1" applyBorder="1" applyAlignment="1">
      <alignment horizontal="center" vertical="center"/>
    </xf>
    <xf numFmtId="1" fontId="1" fillId="11" borderId="4" xfId="0" applyNumberFormat="1" applyFont="1" applyFill="1" applyBorder="1" applyAlignment="1"/>
    <xf numFmtId="169" fontId="1" fillId="11" borderId="4" xfId="0" applyNumberFormat="1" applyFont="1" applyFill="1" applyBorder="1" applyAlignment="1"/>
    <xf numFmtId="167" fontId="1" fillId="11" borderId="4" xfId="1" applyNumberFormat="1" applyFont="1" applyFill="1" applyBorder="1" applyAlignment="1">
      <alignment horizontal="right"/>
    </xf>
    <xf numFmtId="168" fontId="1" fillId="11" borderId="4" xfId="0" applyNumberFormat="1" applyFont="1" applyFill="1" applyBorder="1" applyAlignment="1"/>
    <xf numFmtId="164" fontId="1" fillId="0" borderId="4" xfId="0" applyNumberFormat="1" applyFont="1" applyBorder="1" applyAlignment="1"/>
    <xf numFmtId="167" fontId="1" fillId="7" borderId="4" xfId="1" applyNumberFormat="1" applyFont="1" applyFill="1" applyBorder="1" applyAlignment="1">
      <alignment horizontal="right"/>
    </xf>
    <xf numFmtId="0" fontId="1" fillId="13" borderId="0" xfId="0" applyNumberFormat="1" applyFont="1" applyFill="1" applyAlignment="1"/>
    <xf numFmtId="168" fontId="1" fillId="7" borderId="4" xfId="0" applyNumberFormat="1" applyFont="1" applyFill="1" applyBorder="1" applyAlignment="1"/>
    <xf numFmtId="169" fontId="2" fillId="11" borderId="12" xfId="0" applyNumberFormat="1" applyFont="1" applyFill="1" applyBorder="1" applyAlignment="1"/>
    <xf numFmtId="169" fontId="1" fillId="7" borderId="10" xfId="87" applyNumberFormat="1" applyFont="1" applyFill="1" applyBorder="1" applyAlignment="1"/>
    <xf numFmtId="0" fontId="15" fillId="2" borderId="6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/>
    <xf numFmtId="0" fontId="1" fillId="0" borderId="2" xfId="0" applyNumberFormat="1" applyFont="1" applyBorder="1" applyAlignment="1"/>
    <xf numFmtId="169" fontId="1" fillId="7" borderId="2" xfId="0" applyNumberFormat="1" applyFont="1" applyFill="1" applyBorder="1" applyAlignment="1"/>
    <xf numFmtId="0" fontId="1" fillId="7" borderId="6" xfId="0" applyNumberFormat="1" applyFont="1" applyFill="1" applyBorder="1" applyAlignment="1">
      <alignment horizontal="right"/>
    </xf>
    <xf numFmtId="0" fontId="1" fillId="10" borderId="6" xfId="0" applyNumberFormat="1" applyFont="1" applyFill="1" applyBorder="1" applyAlignment="1">
      <alignment horizontal="right"/>
    </xf>
    <xf numFmtId="0" fontId="2" fillId="7" borderId="6" xfId="0" applyNumberFormat="1" applyFont="1" applyFill="1" applyBorder="1" applyAlignment="1">
      <alignment horizontal="center"/>
    </xf>
    <xf numFmtId="169" fontId="1" fillId="7" borderId="13" xfId="87" applyNumberFormat="1" applyFont="1" applyFill="1" applyBorder="1" applyAlignment="1">
      <alignment horizontal="right"/>
    </xf>
    <xf numFmtId="169" fontId="1" fillId="10" borderId="14" xfId="87" applyNumberFormat="1" applyFont="1" applyFill="1" applyBorder="1" applyAlignment="1">
      <alignment horizontal="right"/>
    </xf>
    <xf numFmtId="6" fontId="1" fillId="10" borderId="6" xfId="0" applyNumberFormat="1" applyFont="1" applyFill="1" applyBorder="1" applyAlignment="1">
      <alignment horizontal="right"/>
    </xf>
    <xf numFmtId="6" fontId="1" fillId="7" borderId="6" xfId="0" applyNumberFormat="1" applyFont="1" applyFill="1" applyBorder="1" applyAlignment="1">
      <alignment horizontal="right"/>
    </xf>
    <xf numFmtId="0" fontId="15" fillId="7" borderId="3" xfId="0" applyNumberFormat="1" applyFont="1" applyFill="1" applyBorder="1" applyAlignment="1">
      <alignment horizontal="left"/>
    </xf>
    <xf numFmtId="1" fontId="1" fillId="7" borderId="11" xfId="0" applyNumberFormat="1" applyFont="1" applyFill="1" applyBorder="1" applyAlignment="1"/>
    <xf numFmtId="169" fontId="1" fillId="10" borderId="6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/>
    <xf numFmtId="3" fontId="1" fillId="10" borderId="6" xfId="0" applyNumberFormat="1" applyFont="1" applyFill="1" applyBorder="1" applyAlignment="1">
      <alignment horizontal="right"/>
    </xf>
    <xf numFmtId="3" fontId="1" fillId="7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0" fontId="1" fillId="7" borderId="20" xfId="0" applyNumberFormat="1" applyFont="1" applyFill="1" applyBorder="1" applyAlignment="1"/>
    <xf numFmtId="0" fontId="1" fillId="0" borderId="20" xfId="0" applyNumberFormat="1" applyFont="1" applyBorder="1" applyAlignment="1"/>
    <xf numFmtId="0" fontId="1" fillId="0" borderId="21" xfId="0" applyNumberFormat="1" applyFont="1" applyBorder="1" applyAlignment="1"/>
    <xf numFmtId="0" fontId="1" fillId="5" borderId="20" xfId="0" applyNumberFormat="1" applyFont="1" applyFill="1" applyBorder="1" applyAlignment="1"/>
    <xf numFmtId="0" fontId="2" fillId="0" borderId="20" xfId="0" applyNumberFormat="1" applyFont="1" applyBorder="1" applyAlignment="1">
      <alignment horizontal="right"/>
    </xf>
    <xf numFmtId="1" fontId="2" fillId="3" borderId="20" xfId="0" applyNumberFormat="1" applyFont="1" applyFill="1" applyBorder="1" applyAlignment="1"/>
    <xf numFmtId="0" fontId="1" fillId="0" borderId="16" xfId="0" applyNumberFormat="1" applyFont="1" applyBorder="1" applyAlignment="1"/>
    <xf numFmtId="1" fontId="1" fillId="7" borderId="20" xfId="0" applyNumberFormat="1" applyFont="1" applyFill="1" applyBorder="1" applyAlignment="1"/>
    <xf numFmtId="0" fontId="1" fillId="0" borderId="20" xfId="0" applyNumberFormat="1" applyFont="1" applyBorder="1" applyAlignment="1">
      <alignment horizontal="left"/>
    </xf>
    <xf numFmtId="1" fontId="1" fillId="3" borderId="20" xfId="0" applyNumberFormat="1" applyFont="1" applyFill="1" applyBorder="1" applyAlignment="1"/>
    <xf numFmtId="169" fontId="1" fillId="10" borderId="12" xfId="0" applyNumberFormat="1" applyFont="1" applyFill="1" applyBorder="1" applyAlignment="1"/>
    <xf numFmtId="0" fontId="4" fillId="3" borderId="20" xfId="0" applyNumberFormat="1" applyFont="1" applyFill="1" applyBorder="1" applyAlignment="1">
      <alignment horizontal="right"/>
    </xf>
    <xf numFmtId="0" fontId="1" fillId="0" borderId="22" xfId="0" applyFont="1" applyBorder="1" applyAlignment="1"/>
    <xf numFmtId="0" fontId="1" fillId="0" borderId="23" xfId="0" applyFont="1" applyBorder="1" applyAlignment="1"/>
    <xf numFmtId="169" fontId="1" fillId="7" borderId="24" xfId="0" applyNumberFormat="1" applyFont="1" applyFill="1" applyBorder="1" applyAlignment="1"/>
    <xf numFmtId="169" fontId="1" fillId="0" borderId="5" xfId="0" applyNumberFormat="1" applyFont="1" applyBorder="1" applyAlignment="1"/>
    <xf numFmtId="1" fontId="1" fillId="0" borderId="6" xfId="0" applyNumberFormat="1" applyFont="1" applyBorder="1" applyAlignment="1"/>
    <xf numFmtId="169" fontId="1" fillId="7" borderId="8" xfId="0" applyNumberFormat="1" applyFont="1" applyFill="1" applyBorder="1" applyAlignment="1"/>
    <xf numFmtId="0" fontId="0" fillId="0" borderId="0" xfId="0" applyFont="1" applyAlignment="1">
      <alignment vertical="top" wrapText="1"/>
    </xf>
    <xf numFmtId="0" fontId="1" fillId="0" borderId="25" xfId="0" applyNumberFormat="1" applyFont="1" applyBorder="1" applyAlignment="1"/>
    <xf numFmtId="0" fontId="1" fillId="0" borderId="26" xfId="0" applyNumberFormat="1" applyFont="1" applyBorder="1" applyAlignment="1"/>
    <xf numFmtId="169" fontId="1" fillId="10" borderId="27" xfId="0" applyNumberFormat="1" applyFont="1" applyFill="1" applyBorder="1" applyAlignment="1"/>
    <xf numFmtId="169" fontId="1" fillId="7" borderId="26" xfId="0" applyNumberFormat="1" applyFont="1" applyFill="1" applyBorder="1" applyAlignment="1"/>
    <xf numFmtId="169" fontId="1" fillId="7" borderId="27" xfId="0" applyNumberFormat="1" applyFont="1" applyFill="1" applyBorder="1" applyAlignment="1"/>
    <xf numFmtId="169" fontId="1" fillId="10" borderId="26" xfId="0" applyNumberFormat="1" applyFont="1" applyFill="1" applyBorder="1" applyAlignment="1"/>
    <xf numFmtId="169" fontId="1" fillId="0" borderId="26" xfId="0" applyNumberFormat="1" applyFont="1" applyBorder="1" applyAlignment="1"/>
    <xf numFmtId="167" fontId="1" fillId="10" borderId="26" xfId="1" applyNumberFormat="1" applyFont="1" applyFill="1" applyBorder="1" applyAlignment="1">
      <alignment horizontal="right"/>
    </xf>
    <xf numFmtId="167" fontId="1" fillId="7" borderId="26" xfId="1" applyNumberFormat="1" applyFont="1" applyFill="1" applyBorder="1" applyAlignment="1">
      <alignment horizontal="right"/>
    </xf>
    <xf numFmtId="0" fontId="1" fillId="0" borderId="28" xfId="0" applyNumberFormat="1" applyFont="1" applyBorder="1" applyAlignment="1"/>
    <xf numFmtId="0" fontId="0" fillId="0" borderId="28" xfId="0" applyFont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10" xfId="0" applyNumberFormat="1" applyFont="1" applyBorder="1" applyAlignment="1"/>
    <xf numFmtId="169" fontId="1" fillId="10" borderId="12" xfId="87" applyNumberFormat="1" applyFont="1" applyFill="1" applyBorder="1" applyAlignment="1"/>
    <xf numFmtId="169" fontId="1" fillId="7" borderId="12" xfId="87" applyNumberFormat="1" applyFont="1" applyFill="1" applyBorder="1" applyAlignment="1"/>
    <xf numFmtId="0" fontId="15" fillId="2" borderId="19" xfId="0" applyNumberFormat="1" applyFont="1" applyFill="1" applyBorder="1" applyAlignment="1">
      <alignment horizontal="left"/>
    </xf>
    <xf numFmtId="0" fontId="15" fillId="2" borderId="3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6" fillId="4" borderId="1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9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9" builtinId="9" hidden="1"/>
    <cellStyle name="Good" xfId="2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8" builtinId="8" hidden="1"/>
    <cellStyle name="Normal" xfId="0" builtinId="0"/>
    <cellStyle name="Note" xfId="87" builtinId="1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9CCFF"/>
      <rgbColor rgb="FFFFCC00"/>
      <rgbColor rgb="FF1FB714"/>
      <rgbColor rgb="FFFFFFFF"/>
      <rgbColor rgb="FFFFE06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38"/>
  <sheetViews>
    <sheetView showGridLines="0" tabSelected="1" zoomScale="125" zoomScaleNormal="125" zoomScalePageLayoutView="150" workbookViewId="0">
      <pane xSplit="1" ySplit="6" topLeftCell="C7" activePane="bottomRight" state="frozen"/>
      <selection pane="topRight" activeCell="B1" sqref="B1"/>
      <selection pane="bottomLeft" activeCell="A5" sqref="A5"/>
      <selection pane="bottomRight" activeCell="A3" sqref="A3:N3"/>
    </sheetView>
  </sheetViews>
  <sheetFormatPr defaultColWidth="6.61328125" defaultRowHeight="15" customHeight="1" x14ac:dyDescent="0.3"/>
  <cols>
    <col min="1" max="1" width="27.765625" style="1" customWidth="1"/>
    <col min="2" max="2" width="30" style="1" customWidth="1"/>
    <col min="3" max="5" width="8" style="13" customWidth="1"/>
    <col min="6" max="6" width="8" style="13" hidden="1" customWidth="1"/>
    <col min="7" max="7" width="8" style="13" customWidth="1"/>
    <col min="8" max="8" width="7" style="13" customWidth="1"/>
    <col min="9" max="9" width="7.69140625" style="13" customWidth="1"/>
    <col min="10" max="11" width="7.3828125" style="13" bestFit="1" customWidth="1"/>
    <col min="12" max="12" width="7.3828125" style="1" bestFit="1" customWidth="1"/>
    <col min="13" max="13" width="6.765625" style="13" customWidth="1"/>
    <col min="14" max="14" width="6.765625" style="1" customWidth="1"/>
    <col min="15" max="15" width="7.4609375" style="1" hidden="1" customWidth="1"/>
    <col min="16" max="16" width="7.07421875" style="1" hidden="1" customWidth="1"/>
    <col min="17" max="18" width="8.4609375" style="1" bestFit="1" customWidth="1"/>
    <col min="19" max="22" width="8.69140625" style="1" bestFit="1" customWidth="1"/>
    <col min="23" max="254" width="6.61328125" style="1" customWidth="1"/>
  </cols>
  <sheetData>
    <row r="1" spans="1:254" ht="15" customHeight="1" x14ac:dyDescent="0.3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75"/>
      <c r="P1" s="7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s="117" customFormat="1" ht="15" customHeight="1" x14ac:dyDescent="0.3">
      <c r="A2" s="137" t="s">
        <v>163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75"/>
      <c r="P2" s="7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117" customFormat="1" ht="15" customHeight="1" x14ac:dyDescent="0.3">
      <c r="A3" s="137" t="s">
        <v>182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75"/>
      <c r="P3" s="7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7.100000000000001" customHeight="1" x14ac:dyDescent="0.3">
      <c r="A4" s="97"/>
      <c r="B4" s="91"/>
      <c r="C4" s="66" t="s">
        <v>126</v>
      </c>
      <c r="D4" s="66" t="s">
        <v>73</v>
      </c>
      <c r="E4" s="66" t="s">
        <v>73</v>
      </c>
      <c r="F4" s="66" t="s">
        <v>62</v>
      </c>
      <c r="G4" s="66" t="s">
        <v>62</v>
      </c>
      <c r="H4" s="66" t="s">
        <v>62</v>
      </c>
      <c r="I4" s="66" t="s">
        <v>57</v>
      </c>
      <c r="J4" s="67" t="s">
        <v>57</v>
      </c>
      <c r="K4" s="66" t="s">
        <v>46</v>
      </c>
      <c r="L4" s="66" t="s">
        <v>46</v>
      </c>
      <c r="M4" s="66" t="s">
        <v>29</v>
      </c>
      <c r="N4" s="68" t="s">
        <v>29</v>
      </c>
      <c r="O4" s="68" t="s">
        <v>112</v>
      </c>
      <c r="P4" s="68" t="s">
        <v>113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7.100000000000001" customHeight="1" x14ac:dyDescent="0.3">
      <c r="A5" s="98"/>
      <c r="B5" s="93"/>
      <c r="C5" s="41" t="s">
        <v>71</v>
      </c>
      <c r="D5" s="41" t="s">
        <v>76</v>
      </c>
      <c r="E5" s="41" t="s">
        <v>71</v>
      </c>
      <c r="F5" s="41" t="s">
        <v>116</v>
      </c>
      <c r="G5" s="41" t="s">
        <v>76</v>
      </c>
      <c r="H5" s="41" t="s">
        <v>71</v>
      </c>
      <c r="I5" s="41" t="s">
        <v>76</v>
      </c>
      <c r="J5" s="41" t="s">
        <v>71</v>
      </c>
      <c r="K5" s="41" t="s">
        <v>76</v>
      </c>
      <c r="L5" s="41" t="s">
        <v>71</v>
      </c>
      <c r="M5" s="41" t="s">
        <v>76</v>
      </c>
      <c r="N5" s="2" t="s">
        <v>71</v>
      </c>
      <c r="O5" s="68"/>
      <c r="P5" s="6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 x14ac:dyDescent="0.35">
      <c r="A6" s="133" t="s">
        <v>132</v>
      </c>
      <c r="B6" s="134"/>
      <c r="C6" s="41" t="s">
        <v>127</v>
      </c>
      <c r="D6" s="41" t="s">
        <v>130</v>
      </c>
      <c r="E6" s="41" t="s">
        <v>78</v>
      </c>
      <c r="F6" s="41" t="s">
        <v>63</v>
      </c>
      <c r="G6" s="41" t="s">
        <v>63</v>
      </c>
      <c r="H6" s="41" t="s">
        <v>63</v>
      </c>
      <c r="I6" s="41" t="s">
        <v>59</v>
      </c>
      <c r="J6" s="41" t="s">
        <v>59</v>
      </c>
      <c r="K6" s="41" t="s">
        <v>49</v>
      </c>
      <c r="L6" s="41" t="s">
        <v>49</v>
      </c>
      <c r="M6" s="2" t="s">
        <v>77</v>
      </c>
      <c r="N6" s="2" t="s">
        <v>77</v>
      </c>
      <c r="O6" s="2" t="s">
        <v>114</v>
      </c>
      <c r="P6" s="2" t="s">
        <v>115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7.100000000000001" customHeight="1" x14ac:dyDescent="0.35">
      <c r="A7" s="99" t="s">
        <v>128</v>
      </c>
      <c r="B7" s="90"/>
      <c r="C7" s="84">
        <v>66</v>
      </c>
      <c r="D7" s="83">
        <v>67</v>
      </c>
      <c r="E7" s="84">
        <v>68</v>
      </c>
      <c r="F7" s="41"/>
      <c r="G7" s="83" t="s">
        <v>141</v>
      </c>
      <c r="H7" s="84">
        <v>68</v>
      </c>
      <c r="I7" s="83">
        <v>70</v>
      </c>
      <c r="J7" s="84">
        <v>73</v>
      </c>
      <c r="K7" s="83">
        <v>73</v>
      </c>
      <c r="L7" s="84">
        <v>74</v>
      </c>
      <c r="M7" s="83">
        <v>73</v>
      </c>
      <c r="N7" s="84">
        <v>74</v>
      </c>
      <c r="O7" s="2"/>
      <c r="P7" s="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7.100000000000001" customHeight="1" x14ac:dyDescent="0.35">
      <c r="A8" s="100" t="s">
        <v>129</v>
      </c>
      <c r="B8" s="90"/>
      <c r="C8" s="94">
        <v>2050</v>
      </c>
      <c r="D8" s="95">
        <v>2144</v>
      </c>
      <c r="E8" s="94">
        <v>2250</v>
      </c>
      <c r="F8" s="96"/>
      <c r="G8" s="95">
        <v>2199</v>
      </c>
      <c r="H8" s="94">
        <v>2373</v>
      </c>
      <c r="I8" s="95">
        <v>2345</v>
      </c>
      <c r="J8" s="94">
        <v>2475</v>
      </c>
      <c r="K8" s="95">
        <v>2413</v>
      </c>
      <c r="L8" s="94">
        <v>2550</v>
      </c>
      <c r="M8" s="95">
        <v>2459</v>
      </c>
      <c r="N8" s="48">
        <v>2600</v>
      </c>
      <c r="O8" s="2"/>
      <c r="P8" s="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7.100000000000001" customHeight="1" x14ac:dyDescent="0.35">
      <c r="A9" s="101" t="s">
        <v>131</v>
      </c>
      <c r="B9" s="90"/>
      <c r="C9" s="88">
        <v>40</v>
      </c>
      <c r="D9" s="89">
        <v>30</v>
      </c>
      <c r="E9" s="88">
        <v>40</v>
      </c>
      <c r="F9" s="41"/>
      <c r="G9" s="89">
        <v>34</v>
      </c>
      <c r="H9" s="88">
        <v>34</v>
      </c>
      <c r="I9" s="89">
        <v>32</v>
      </c>
      <c r="J9" s="88">
        <v>32</v>
      </c>
      <c r="K9" s="89">
        <v>32</v>
      </c>
      <c r="L9" s="88">
        <v>32</v>
      </c>
      <c r="M9" s="89">
        <v>32</v>
      </c>
      <c r="N9" s="88">
        <v>32</v>
      </c>
      <c r="O9" s="2"/>
      <c r="P9" s="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7.100000000000001" customHeight="1" x14ac:dyDescent="0.35">
      <c r="A10" s="101" t="s">
        <v>140</v>
      </c>
      <c r="B10" s="90"/>
      <c r="C10" s="88">
        <v>100</v>
      </c>
      <c r="D10" s="89">
        <v>100</v>
      </c>
      <c r="E10" s="88">
        <v>200</v>
      </c>
      <c r="F10" s="41"/>
      <c r="G10" s="89">
        <v>175</v>
      </c>
      <c r="H10" s="88">
        <v>175</v>
      </c>
      <c r="I10" s="89">
        <v>150</v>
      </c>
      <c r="J10" s="88">
        <v>150</v>
      </c>
      <c r="K10" s="89">
        <v>150</v>
      </c>
      <c r="L10" s="88">
        <v>150</v>
      </c>
      <c r="M10" s="89">
        <v>150</v>
      </c>
      <c r="N10" s="88">
        <v>100</v>
      </c>
      <c r="O10" s="2"/>
      <c r="P10" s="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100000000000001" customHeight="1" x14ac:dyDescent="0.3">
      <c r="A11" s="1" t="s">
        <v>144</v>
      </c>
      <c r="C11" s="88">
        <v>25</v>
      </c>
      <c r="D11" s="89">
        <v>25</v>
      </c>
      <c r="E11" s="88">
        <v>50</v>
      </c>
      <c r="F11" s="41"/>
      <c r="G11" s="89">
        <v>50</v>
      </c>
      <c r="H11" s="88">
        <v>50</v>
      </c>
      <c r="I11" s="89" t="s">
        <v>58</v>
      </c>
      <c r="J11" s="88" t="s">
        <v>58</v>
      </c>
      <c r="K11" s="89" t="s">
        <v>58</v>
      </c>
      <c r="L11" s="88" t="s">
        <v>58</v>
      </c>
      <c r="M11" s="89" t="s">
        <v>58</v>
      </c>
      <c r="N11" s="88" t="s">
        <v>58</v>
      </c>
      <c r="O11" s="2"/>
      <c r="P11" s="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" customHeight="1" x14ac:dyDescent="0.35">
      <c r="A12" s="133" t="s">
        <v>133</v>
      </c>
      <c r="B12" s="134"/>
      <c r="C12" s="79"/>
      <c r="D12" s="7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"/>
      <c r="P12" s="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7.100000000000001" customHeight="1" x14ac:dyDescent="0.35">
      <c r="A13" s="99" t="s">
        <v>134</v>
      </c>
      <c r="B13" s="90"/>
      <c r="C13" s="84" t="s">
        <v>58</v>
      </c>
      <c r="D13" s="83" t="s">
        <v>58</v>
      </c>
      <c r="E13" s="92">
        <v>50</v>
      </c>
      <c r="F13" s="41"/>
      <c r="G13" s="85"/>
      <c r="H13" s="84" t="s">
        <v>58</v>
      </c>
      <c r="I13" s="85"/>
      <c r="J13" s="84" t="s">
        <v>58</v>
      </c>
      <c r="K13" s="85"/>
      <c r="L13" s="84" t="s">
        <v>58</v>
      </c>
      <c r="M13" s="85"/>
      <c r="N13" s="42"/>
      <c r="O13" s="2"/>
      <c r="P13" s="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7.100000000000001" customHeight="1" x14ac:dyDescent="0.35">
      <c r="A14" s="99" t="s">
        <v>135</v>
      </c>
      <c r="B14" s="90"/>
      <c r="C14" s="84"/>
      <c r="D14" s="83"/>
      <c r="E14" s="92">
        <v>53</v>
      </c>
      <c r="F14" s="41"/>
      <c r="G14" s="85"/>
      <c r="H14" s="84"/>
      <c r="I14" s="85"/>
      <c r="J14" s="84"/>
      <c r="K14" s="85"/>
      <c r="L14" s="84"/>
      <c r="M14" s="85"/>
      <c r="N14" s="42"/>
      <c r="O14" s="2"/>
      <c r="P14" s="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7.100000000000001" customHeight="1" x14ac:dyDescent="0.35">
      <c r="A15" s="99" t="s">
        <v>136</v>
      </c>
      <c r="B15" s="90"/>
      <c r="C15" s="84"/>
      <c r="D15" s="83"/>
      <c r="E15" s="92">
        <v>50</v>
      </c>
      <c r="F15" s="41"/>
      <c r="G15" s="85"/>
      <c r="H15" s="84"/>
      <c r="I15" s="85"/>
      <c r="J15" s="84"/>
      <c r="K15" s="85"/>
      <c r="L15" s="84"/>
      <c r="M15" s="85"/>
      <c r="N15" s="42"/>
      <c r="O15" s="2"/>
      <c r="P15" s="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100000000000001" customHeight="1" x14ac:dyDescent="0.35">
      <c r="A16" s="99" t="s">
        <v>137</v>
      </c>
      <c r="B16" s="90"/>
      <c r="C16" s="84" t="s">
        <v>58</v>
      </c>
      <c r="D16" s="83" t="s">
        <v>58</v>
      </c>
      <c r="E16" s="92">
        <v>45</v>
      </c>
      <c r="F16" s="41"/>
      <c r="G16" s="85"/>
      <c r="H16" s="84" t="s">
        <v>58</v>
      </c>
      <c r="I16" s="85"/>
      <c r="J16" s="84" t="s">
        <v>58</v>
      </c>
      <c r="K16" s="85"/>
      <c r="L16" s="84" t="s">
        <v>58</v>
      </c>
      <c r="M16" s="85"/>
      <c r="N16" s="42"/>
      <c r="O16" s="2"/>
      <c r="P16" s="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1" customHeight="1" x14ac:dyDescent="0.35">
      <c r="A17" s="133" t="s">
        <v>1</v>
      </c>
      <c r="B17" s="134"/>
      <c r="C17" s="79"/>
      <c r="D17" s="7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" t="s">
        <v>76</v>
      </c>
      <c r="P17" s="2" t="s">
        <v>76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100000000000001" customHeight="1" x14ac:dyDescent="0.3">
      <c r="A18" s="99" t="s">
        <v>54</v>
      </c>
      <c r="B18" s="3" t="s">
        <v>74</v>
      </c>
      <c r="C18" s="42">
        <v>4000</v>
      </c>
      <c r="D18" s="21">
        <v>0</v>
      </c>
      <c r="E18" s="42">
        <v>4000</v>
      </c>
      <c r="F18" s="30"/>
      <c r="G18" s="30">
        <v>0</v>
      </c>
      <c r="H18" s="43">
        <v>4400</v>
      </c>
      <c r="I18" s="45">
        <v>3600</v>
      </c>
      <c r="J18" s="42">
        <v>4400</v>
      </c>
      <c r="K18" s="21">
        <v>4630</v>
      </c>
      <c r="L18" s="46">
        <v>4400</v>
      </c>
      <c r="M18" s="74">
        <v>4193.92</v>
      </c>
      <c r="N18" s="42">
        <v>4400</v>
      </c>
      <c r="O18" s="30">
        <v>4712</v>
      </c>
      <c r="P18" s="30">
        <v>3400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100000000000001" customHeight="1" x14ac:dyDescent="0.3">
      <c r="A19" s="100" t="s">
        <v>89</v>
      </c>
      <c r="B19" s="3" t="s">
        <v>167</v>
      </c>
      <c r="C19" s="42">
        <v>0</v>
      </c>
      <c r="D19" s="21">
        <v>0</v>
      </c>
      <c r="E19" s="42">
        <v>0</v>
      </c>
      <c r="F19" s="30"/>
      <c r="G19" s="30">
        <v>0</v>
      </c>
      <c r="H19" s="43">
        <v>0</v>
      </c>
      <c r="I19" s="45">
        <v>0</v>
      </c>
      <c r="J19" s="42">
        <v>0</v>
      </c>
      <c r="K19" s="21">
        <v>0</v>
      </c>
      <c r="L19" s="46">
        <v>0</v>
      </c>
      <c r="M19" s="74"/>
      <c r="N19" s="42">
        <v>2000</v>
      </c>
      <c r="O19" s="30"/>
      <c r="P19" s="3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100000000000001" customHeight="1" x14ac:dyDescent="0.3">
      <c r="A20" s="99" t="s">
        <v>31</v>
      </c>
      <c r="B20" s="7" t="s">
        <v>58</v>
      </c>
      <c r="C20" s="42">
        <v>40000</v>
      </c>
      <c r="D20" s="21">
        <v>0</v>
      </c>
      <c r="E20" s="42">
        <v>40000</v>
      </c>
      <c r="F20" s="30"/>
      <c r="G20" s="30">
        <v>-150</v>
      </c>
      <c r="H20" s="43">
        <v>45000</v>
      </c>
      <c r="I20" s="45">
        <v>20990</v>
      </c>
      <c r="J20" s="42">
        <v>45000</v>
      </c>
      <c r="K20" s="21">
        <v>41823.5</v>
      </c>
      <c r="L20" s="46">
        <v>45000</v>
      </c>
      <c r="M20" s="74">
        <v>40085</v>
      </c>
      <c r="N20" s="42">
        <v>45000</v>
      </c>
      <c r="O20" s="30">
        <v>52785</v>
      </c>
      <c r="P20" s="30">
        <v>7509.59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.100000000000001" customHeight="1" x14ac:dyDescent="0.3">
      <c r="A21" s="99" t="s">
        <v>105</v>
      </c>
      <c r="B21" s="7" t="s">
        <v>166</v>
      </c>
      <c r="C21" s="42">
        <v>112515</v>
      </c>
      <c r="D21" s="21">
        <v>119456</v>
      </c>
      <c r="E21" s="42">
        <v>119456.4</v>
      </c>
      <c r="F21" s="30"/>
      <c r="G21" s="30"/>
      <c r="H21" s="43"/>
      <c r="I21" s="45"/>
      <c r="J21" s="42"/>
      <c r="K21" s="21"/>
      <c r="L21" s="46"/>
      <c r="M21" s="74"/>
      <c r="N21" s="42"/>
      <c r="O21" s="30"/>
      <c r="P21" s="3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.100000000000001" customHeight="1" x14ac:dyDescent="0.3">
      <c r="A22" s="102" t="s">
        <v>138</v>
      </c>
      <c r="B22" s="3" t="s">
        <v>139</v>
      </c>
      <c r="C22" s="42">
        <f>C8*C9</f>
        <v>82000</v>
      </c>
      <c r="D22" s="21">
        <v>43738</v>
      </c>
      <c r="E22" s="42">
        <f>2250*40</f>
        <v>90000</v>
      </c>
      <c r="F22" s="30"/>
      <c r="G22" s="30">
        <v>77002</v>
      </c>
      <c r="H22" s="43">
        <v>80682</v>
      </c>
      <c r="I22" s="45">
        <v>76578</v>
      </c>
      <c r="J22" s="42">
        <v>79200</v>
      </c>
      <c r="K22" s="21">
        <v>80786</v>
      </c>
      <c r="L22" s="46">
        <v>81600</v>
      </c>
      <c r="M22" s="74">
        <v>79200</v>
      </c>
      <c r="N22" s="42">
        <f>2600*32</f>
        <v>83200</v>
      </c>
      <c r="O22" s="30">
        <v>81633</v>
      </c>
      <c r="P22" s="30">
        <v>75645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17" customFormat="1" ht="17.100000000000001" customHeight="1" x14ac:dyDescent="0.3">
      <c r="A23" s="102" t="s">
        <v>168</v>
      </c>
      <c r="B23" s="3" t="s">
        <v>169</v>
      </c>
      <c r="C23" s="42">
        <v>16341</v>
      </c>
      <c r="D23" s="21"/>
      <c r="E23" s="42"/>
      <c r="F23" s="30"/>
      <c r="G23" s="30"/>
      <c r="H23" s="43"/>
      <c r="I23" s="45"/>
      <c r="J23" s="42"/>
      <c r="K23" s="21"/>
      <c r="L23" s="46"/>
      <c r="M23" s="74"/>
      <c r="N23" s="42"/>
      <c r="O23" s="30"/>
      <c r="P23" s="30"/>
    </row>
    <row r="24" spans="1:254" ht="17.100000000000001" customHeight="1" x14ac:dyDescent="0.3">
      <c r="A24" s="100" t="s">
        <v>142</v>
      </c>
      <c r="B24" s="3" t="s">
        <v>143</v>
      </c>
      <c r="C24" s="42">
        <f>C7*C11</f>
        <v>1650</v>
      </c>
      <c r="D24" s="21">
        <v>0</v>
      </c>
      <c r="E24" s="42">
        <f>50*68+20*20</f>
        <v>3800</v>
      </c>
      <c r="F24" s="30"/>
      <c r="G24" s="30">
        <v>3300</v>
      </c>
      <c r="H24" s="43">
        <v>3550</v>
      </c>
      <c r="I24" s="45">
        <v>3785</v>
      </c>
      <c r="J24" s="42">
        <f>73*50</f>
        <v>3650</v>
      </c>
      <c r="K24" s="21">
        <v>3370</v>
      </c>
      <c r="L24" s="46">
        <v>2590</v>
      </c>
      <c r="M24" s="74">
        <v>2340</v>
      </c>
      <c r="N24" s="42">
        <f t="shared" ref="N24" si="0">74*35</f>
        <v>2590</v>
      </c>
      <c r="O24" s="30">
        <v>3633</v>
      </c>
      <c r="P24" s="30">
        <v>3488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7.100000000000001" customHeight="1" x14ac:dyDescent="0.3">
      <c r="A25" s="99" t="s">
        <v>88</v>
      </c>
      <c r="B25" s="7" t="s">
        <v>74</v>
      </c>
      <c r="C25" s="42">
        <v>35000</v>
      </c>
      <c r="D25" s="21">
        <v>34797.78</v>
      </c>
      <c r="E25" s="42">
        <v>35000</v>
      </c>
      <c r="F25" s="30"/>
      <c r="G25" s="30">
        <v>33352</v>
      </c>
      <c r="H25" s="43">
        <v>17500</v>
      </c>
      <c r="I25" s="45">
        <v>31084.720000000001</v>
      </c>
      <c r="J25" s="42">
        <v>17500</v>
      </c>
      <c r="K25" s="21">
        <v>10625</v>
      </c>
      <c r="L25" s="46">
        <v>17500</v>
      </c>
      <c r="M25" s="74">
        <v>13299.74</v>
      </c>
      <c r="N25" s="42">
        <v>17300</v>
      </c>
      <c r="O25" s="30">
        <v>17335</v>
      </c>
      <c r="P25" s="30">
        <v>7336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7.100000000000001" customHeight="1" x14ac:dyDescent="0.3">
      <c r="A26" s="99" t="s">
        <v>65</v>
      </c>
      <c r="B26" s="7" t="s">
        <v>75</v>
      </c>
      <c r="C26" s="42">
        <v>3000</v>
      </c>
      <c r="D26" s="21">
        <v>1650</v>
      </c>
      <c r="E26" s="42">
        <f>40*75</f>
        <v>3000</v>
      </c>
      <c r="F26" s="30"/>
      <c r="G26" s="30">
        <v>3200</v>
      </c>
      <c r="H26" s="43">
        <v>3500</v>
      </c>
      <c r="I26" s="45">
        <v>2838.14</v>
      </c>
      <c r="J26" s="42">
        <v>3500</v>
      </c>
      <c r="K26" s="21">
        <v>4564.99</v>
      </c>
      <c r="L26" s="46">
        <v>3500</v>
      </c>
      <c r="M26" s="74">
        <v>2360</v>
      </c>
      <c r="N26" s="42">
        <v>2500</v>
      </c>
      <c r="O26" s="30"/>
      <c r="P26" s="3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7.100000000000001" customHeight="1" x14ac:dyDescent="0.3">
      <c r="A27" s="99" t="s">
        <v>69</v>
      </c>
      <c r="B27" s="6" t="s">
        <v>121</v>
      </c>
      <c r="C27" s="42">
        <v>1000</v>
      </c>
      <c r="D27" s="21">
        <v>0</v>
      </c>
      <c r="E27" s="42">
        <f>50*20</f>
        <v>1000</v>
      </c>
      <c r="F27" s="30"/>
      <c r="G27" s="30">
        <v>640</v>
      </c>
      <c r="H27" s="87">
        <v>1750</v>
      </c>
      <c r="I27" s="86">
        <v>500</v>
      </c>
      <c r="J27" s="42">
        <v>1750</v>
      </c>
      <c r="K27" s="21">
        <v>460</v>
      </c>
      <c r="L27" s="46">
        <v>3500</v>
      </c>
      <c r="M27" s="74"/>
      <c r="N27" s="42"/>
      <c r="O27" s="30"/>
      <c r="P27" s="3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7.100000000000001" customHeight="1" x14ac:dyDescent="0.3">
      <c r="A28" s="100" t="s">
        <v>140</v>
      </c>
      <c r="B28" s="3" t="s">
        <v>58</v>
      </c>
      <c r="C28" s="42">
        <f>C7*C10</f>
        <v>6600</v>
      </c>
      <c r="D28" s="21">
        <v>0</v>
      </c>
      <c r="E28" s="42">
        <v>14000</v>
      </c>
      <c r="F28" s="30"/>
      <c r="G28" s="30">
        <v>18655.689999999999</v>
      </c>
      <c r="H28" s="43">
        <v>12425</v>
      </c>
      <c r="I28" s="45">
        <v>12500</v>
      </c>
      <c r="J28" s="42">
        <v>10950</v>
      </c>
      <c r="K28" s="21">
        <v>15809.26</v>
      </c>
      <c r="L28" s="46">
        <v>11100</v>
      </c>
      <c r="M28" s="74">
        <v>13070</v>
      </c>
      <c r="N28" s="42">
        <v>7400</v>
      </c>
      <c r="O28" s="30">
        <v>9195</v>
      </c>
      <c r="P28" s="30">
        <v>9375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7.100000000000001" customHeight="1" x14ac:dyDescent="0.3">
      <c r="A29" s="100" t="s">
        <v>56</v>
      </c>
      <c r="B29" s="3" t="s">
        <v>171</v>
      </c>
      <c r="C29" s="42">
        <v>0</v>
      </c>
      <c r="D29" s="21">
        <v>0</v>
      </c>
      <c r="E29" s="42">
        <v>2000</v>
      </c>
      <c r="F29" s="30"/>
      <c r="G29" s="30">
        <v>0</v>
      </c>
      <c r="H29" s="43"/>
      <c r="I29" s="45">
        <v>357</v>
      </c>
      <c r="J29" s="42"/>
      <c r="K29" s="21">
        <v>2704</v>
      </c>
      <c r="L29" s="46"/>
      <c r="M29" s="74">
        <v>1417</v>
      </c>
      <c r="N29" s="42"/>
      <c r="O29" s="30" t="s">
        <v>58</v>
      </c>
      <c r="P29" s="30" t="s">
        <v>58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7.100000000000001" customHeight="1" x14ac:dyDescent="0.3">
      <c r="A30" s="99" t="s">
        <v>51</v>
      </c>
      <c r="B30" s="3" t="s">
        <v>58</v>
      </c>
      <c r="C30" s="42">
        <v>20000</v>
      </c>
      <c r="D30" s="21">
        <v>0</v>
      </c>
      <c r="E30" s="42">
        <v>22000</v>
      </c>
      <c r="F30" s="30"/>
      <c r="G30" s="30">
        <v>4870</v>
      </c>
      <c r="H30" s="43">
        <v>32390</v>
      </c>
      <c r="I30" s="45">
        <v>21860</v>
      </c>
      <c r="J30" s="42">
        <v>32390</v>
      </c>
      <c r="K30" s="21">
        <v>23605</v>
      </c>
      <c r="L30" s="46">
        <v>29843</v>
      </c>
      <c r="M30" s="74">
        <v>27323</v>
      </c>
      <c r="N30" s="42"/>
      <c r="O30" s="30"/>
      <c r="P30" s="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7.100000000000001" customHeight="1" x14ac:dyDescent="0.3">
      <c r="A31" s="100" t="s">
        <v>68</v>
      </c>
      <c r="B31" s="3" t="s">
        <v>170</v>
      </c>
      <c r="C31" s="42"/>
      <c r="D31" s="21">
        <v>0</v>
      </c>
      <c r="E31" s="42">
        <f>68*50</f>
        <v>3400</v>
      </c>
      <c r="F31" s="30"/>
      <c r="G31" s="30">
        <v>0</v>
      </c>
      <c r="H31" s="43">
        <v>3550</v>
      </c>
      <c r="I31" s="45">
        <v>0</v>
      </c>
      <c r="J31" s="42">
        <f>73*50</f>
        <v>3650</v>
      </c>
      <c r="K31" s="21">
        <v>1825</v>
      </c>
      <c r="L31" s="46">
        <v>2220</v>
      </c>
      <c r="M31" s="74">
        <v>1920</v>
      </c>
      <c r="N31" s="42">
        <f t="shared" ref="N31:N79" si="1">74*30</f>
        <v>2220</v>
      </c>
      <c r="O31" s="30"/>
      <c r="P31" s="3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7.100000000000001" customHeight="1" x14ac:dyDescent="0.3">
      <c r="A32" s="99" t="s">
        <v>52</v>
      </c>
      <c r="B32" s="3" t="s">
        <v>58</v>
      </c>
      <c r="C32" s="42">
        <v>35000</v>
      </c>
      <c r="D32" s="21">
        <v>0</v>
      </c>
      <c r="E32" s="42">
        <v>54000</v>
      </c>
      <c r="F32" s="30"/>
      <c r="G32" s="30">
        <v>45526</v>
      </c>
      <c r="H32" s="43">
        <v>76885.600000000006</v>
      </c>
      <c r="I32" s="45">
        <v>49080.19</v>
      </c>
      <c r="J32" s="42">
        <v>72900</v>
      </c>
      <c r="K32" s="21">
        <f>55103.11+14570.45</f>
        <v>69673.56</v>
      </c>
      <c r="L32" s="46">
        <v>72900</v>
      </c>
      <c r="M32" s="74">
        <f>79043.45+12217</f>
        <v>91260.45</v>
      </c>
      <c r="N32" s="42"/>
      <c r="O32" s="30"/>
      <c r="P32" s="3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7.100000000000001" customHeight="1" x14ac:dyDescent="0.3">
      <c r="A33" s="99" t="s">
        <v>155</v>
      </c>
      <c r="B33" s="3" t="s">
        <v>103</v>
      </c>
      <c r="C33" s="42">
        <v>0</v>
      </c>
      <c r="D33" s="21">
        <v>0</v>
      </c>
      <c r="E33" s="42">
        <v>0</v>
      </c>
      <c r="F33" s="30"/>
      <c r="G33" s="30">
        <v>-4774.25</v>
      </c>
      <c r="H33" s="43">
        <v>5500</v>
      </c>
      <c r="I33" s="45">
        <v>0</v>
      </c>
      <c r="J33" s="42">
        <v>5500</v>
      </c>
      <c r="K33" s="21">
        <v>460</v>
      </c>
      <c r="L33" s="46">
        <v>5500</v>
      </c>
      <c r="M33" s="74"/>
      <c r="N33" s="42"/>
      <c r="O33" s="30">
        <v>1255</v>
      </c>
      <c r="P33" s="30">
        <v>157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7.100000000000001" customHeight="1" x14ac:dyDescent="0.3">
      <c r="A34" s="99" t="s">
        <v>79</v>
      </c>
      <c r="B34" s="3" t="s">
        <v>32</v>
      </c>
      <c r="C34" s="42">
        <v>1500</v>
      </c>
      <c r="D34" s="21">
        <v>356.64</v>
      </c>
      <c r="E34" s="42">
        <v>1500</v>
      </c>
      <c r="F34" s="30"/>
      <c r="G34" s="30">
        <v>6337.48</v>
      </c>
      <c r="H34" s="43">
        <v>1500</v>
      </c>
      <c r="I34" s="45">
        <v>6234.76</v>
      </c>
      <c r="J34" s="42">
        <v>1500</v>
      </c>
      <c r="K34" s="21">
        <v>-2918.87</v>
      </c>
      <c r="L34" s="46">
        <v>1500</v>
      </c>
      <c r="M34" s="74">
        <v>3350.09</v>
      </c>
      <c r="N34" s="42">
        <v>1200</v>
      </c>
      <c r="O34" s="30">
        <v>2643.09</v>
      </c>
      <c r="P34" s="30">
        <v>3170.72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7.100000000000001" customHeight="1" x14ac:dyDescent="0.3">
      <c r="A35" s="103" t="s">
        <v>104</v>
      </c>
      <c r="B35" s="6"/>
      <c r="C35" s="35">
        <f t="shared" ref="C35:N35" si="2">SUM(C18:C34)</f>
        <v>358606</v>
      </c>
      <c r="D35" s="35">
        <f t="shared" si="2"/>
        <v>199998.42</v>
      </c>
      <c r="E35" s="35">
        <f t="shared" si="2"/>
        <v>393156.4</v>
      </c>
      <c r="F35" s="35">
        <f t="shared" si="2"/>
        <v>0</v>
      </c>
      <c r="G35" s="35">
        <f t="shared" si="2"/>
        <v>187958.92</v>
      </c>
      <c r="H35" s="35">
        <f t="shared" si="2"/>
        <v>288632.59999999998</v>
      </c>
      <c r="I35" s="35">
        <f t="shared" si="2"/>
        <v>229407.81000000003</v>
      </c>
      <c r="J35" s="35">
        <f t="shared" si="2"/>
        <v>281890</v>
      </c>
      <c r="K35" s="35">
        <f t="shared" si="2"/>
        <v>257417.44</v>
      </c>
      <c r="L35" s="35">
        <f t="shared" si="2"/>
        <v>281153</v>
      </c>
      <c r="M35" s="35">
        <f t="shared" si="2"/>
        <v>279819.2</v>
      </c>
      <c r="N35" s="35">
        <f t="shared" si="2"/>
        <v>167810</v>
      </c>
      <c r="O35" s="35">
        <f t="shared" ref="O35:P35" si="3">SUM(O18:O34)</f>
        <v>173191.09</v>
      </c>
      <c r="P35" s="35">
        <f t="shared" si="3"/>
        <v>110081.31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7.100000000000001" customHeight="1" x14ac:dyDescent="0.3">
      <c r="A36" s="104"/>
      <c r="B36" s="8"/>
      <c r="C36" s="8"/>
      <c r="D36" s="8"/>
      <c r="E36" s="8"/>
      <c r="F36" s="8"/>
      <c r="G36" s="8"/>
      <c r="H36" s="8"/>
      <c r="I36" s="8"/>
      <c r="J36" s="25"/>
      <c r="K36" s="25"/>
      <c r="L36" s="14"/>
      <c r="M36" s="14"/>
      <c r="N36" s="17"/>
      <c r="O36" s="17"/>
      <c r="P36" s="1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7.100000000000001" customHeight="1" x14ac:dyDescent="0.3">
      <c r="A37" s="105"/>
      <c r="B37" s="81"/>
      <c r="C37" s="41" t="s">
        <v>127</v>
      </c>
      <c r="D37" s="41" t="s">
        <v>130</v>
      </c>
      <c r="E37" s="41" t="s">
        <v>78</v>
      </c>
      <c r="F37" s="41" t="s">
        <v>63</v>
      </c>
      <c r="G37" s="41" t="s">
        <v>63</v>
      </c>
      <c r="H37" s="41" t="s">
        <v>63</v>
      </c>
      <c r="I37" s="41" t="s">
        <v>59</v>
      </c>
      <c r="J37" s="41" t="s">
        <v>59</v>
      </c>
      <c r="K37" s="41" t="s">
        <v>49</v>
      </c>
      <c r="L37" s="41" t="s">
        <v>49</v>
      </c>
      <c r="M37" s="2" t="s">
        <v>77</v>
      </c>
      <c r="N37" s="2" t="s">
        <v>77</v>
      </c>
      <c r="O37" s="2" t="s">
        <v>114</v>
      </c>
      <c r="P37" s="2" t="s">
        <v>115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21" customHeight="1" x14ac:dyDescent="0.35">
      <c r="A38" s="133" t="s">
        <v>2</v>
      </c>
      <c r="B38" s="134"/>
      <c r="C38" s="41" t="s">
        <v>71</v>
      </c>
      <c r="D38" s="41" t="s">
        <v>76</v>
      </c>
      <c r="E38" s="41" t="s">
        <v>71</v>
      </c>
      <c r="F38" s="41" t="s">
        <v>116</v>
      </c>
      <c r="G38" s="41" t="s">
        <v>76</v>
      </c>
      <c r="H38" s="41" t="s">
        <v>71</v>
      </c>
      <c r="I38" s="41" t="s">
        <v>76</v>
      </c>
      <c r="J38" s="41" t="s">
        <v>71</v>
      </c>
      <c r="K38" s="41" t="s">
        <v>76</v>
      </c>
      <c r="L38" s="41" t="s">
        <v>71</v>
      </c>
      <c r="M38" s="41" t="s">
        <v>76</v>
      </c>
      <c r="N38" s="2" t="s">
        <v>71</v>
      </c>
      <c r="O38" s="2" t="s">
        <v>71</v>
      </c>
      <c r="P38" s="2" t="s">
        <v>71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7.100000000000001" customHeight="1" x14ac:dyDescent="0.3">
      <c r="A39" s="100" t="s">
        <v>7</v>
      </c>
      <c r="B39" s="5" t="s">
        <v>8</v>
      </c>
      <c r="C39" s="42">
        <v>400</v>
      </c>
      <c r="D39" s="23">
        <v>0</v>
      </c>
      <c r="E39" s="42">
        <v>400</v>
      </c>
      <c r="F39" s="30"/>
      <c r="G39" s="30">
        <v>219.48</v>
      </c>
      <c r="H39" s="42">
        <v>250</v>
      </c>
      <c r="I39" s="30">
        <v>0</v>
      </c>
      <c r="J39" s="42">
        <v>250</v>
      </c>
      <c r="K39" s="23">
        <v>202</v>
      </c>
      <c r="L39" s="46">
        <v>250</v>
      </c>
      <c r="M39" s="74">
        <v>493.73</v>
      </c>
      <c r="N39" s="42">
        <v>1000</v>
      </c>
      <c r="O39" s="30">
        <v>521.57000000000005</v>
      </c>
      <c r="P39" s="30">
        <v>800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7.100000000000001" customHeight="1" x14ac:dyDescent="0.3">
      <c r="A40" s="100" t="s">
        <v>123</v>
      </c>
      <c r="B40" s="5"/>
      <c r="C40" s="42">
        <v>800</v>
      </c>
      <c r="D40" s="23">
        <v>32</v>
      </c>
      <c r="E40" s="42">
        <v>800</v>
      </c>
      <c r="F40" s="30"/>
      <c r="G40" s="30">
        <v>654.71</v>
      </c>
      <c r="H40" s="42"/>
      <c r="I40" s="30">
        <v>755.59</v>
      </c>
      <c r="J40" s="42"/>
      <c r="K40" s="23">
        <v>1007.94</v>
      </c>
      <c r="L40" s="46"/>
      <c r="M40" s="74">
        <v>207.49</v>
      </c>
      <c r="N40" s="42"/>
      <c r="O40" s="30">
        <v>45</v>
      </c>
      <c r="P40" s="3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7.100000000000001" customHeight="1" x14ac:dyDescent="0.3">
      <c r="A41" s="100" t="s">
        <v>5</v>
      </c>
      <c r="B41" s="4" t="s">
        <v>172</v>
      </c>
      <c r="C41" s="42">
        <v>500</v>
      </c>
      <c r="D41" s="23">
        <v>0</v>
      </c>
      <c r="E41" s="42">
        <v>500</v>
      </c>
      <c r="F41" s="30"/>
      <c r="G41" s="30">
        <v>400</v>
      </c>
      <c r="H41" s="42">
        <v>500</v>
      </c>
      <c r="I41" s="30">
        <v>100</v>
      </c>
      <c r="J41" s="42">
        <v>500</v>
      </c>
      <c r="K41" s="23">
        <v>0</v>
      </c>
      <c r="L41" s="46">
        <v>500</v>
      </c>
      <c r="M41" s="74">
        <v>0</v>
      </c>
      <c r="N41" s="42">
        <v>500</v>
      </c>
      <c r="O41" s="30">
        <v>500</v>
      </c>
      <c r="P41" s="30">
        <v>500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7.100000000000001" customHeight="1" x14ac:dyDescent="0.3">
      <c r="A42" s="100" t="s">
        <v>146</v>
      </c>
      <c r="B42" s="36" t="s">
        <v>173</v>
      </c>
      <c r="C42" s="42">
        <v>750</v>
      </c>
      <c r="D42" s="114">
        <v>686.79</v>
      </c>
      <c r="E42" s="42">
        <v>165</v>
      </c>
      <c r="F42" s="30"/>
      <c r="G42" s="30" t="s">
        <v>58</v>
      </c>
      <c r="H42" s="42">
        <v>0</v>
      </c>
      <c r="I42" s="30">
        <v>0</v>
      </c>
      <c r="J42" s="50">
        <v>0</v>
      </c>
      <c r="K42" s="37">
        <v>0</v>
      </c>
      <c r="L42" s="46">
        <v>0</v>
      </c>
      <c r="M42" s="74">
        <v>0</v>
      </c>
      <c r="N42" s="42">
        <v>0</v>
      </c>
      <c r="O42" s="30">
        <v>0</v>
      </c>
      <c r="P42" s="30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7.100000000000001" customHeight="1" x14ac:dyDescent="0.3">
      <c r="A43" s="100" t="s">
        <v>145</v>
      </c>
      <c r="B43" s="5" t="s">
        <v>80</v>
      </c>
      <c r="C43" s="42">
        <v>2500</v>
      </c>
      <c r="D43" s="23">
        <v>0</v>
      </c>
      <c r="E43" s="42">
        <v>2500</v>
      </c>
      <c r="F43" s="30"/>
      <c r="G43" s="30">
        <v>2641.71</v>
      </c>
      <c r="H43" s="42">
        <v>4000</v>
      </c>
      <c r="I43" s="30">
        <v>730.66</v>
      </c>
      <c r="J43" s="42">
        <v>4000</v>
      </c>
      <c r="K43" s="23">
        <v>1450</v>
      </c>
      <c r="L43" s="46">
        <v>4000</v>
      </c>
      <c r="M43" s="74">
        <v>2150</v>
      </c>
      <c r="N43" s="42">
        <v>5000</v>
      </c>
      <c r="O43" s="30">
        <v>3188.1</v>
      </c>
      <c r="P43" s="30">
        <v>1223.47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7.100000000000001" customHeight="1" x14ac:dyDescent="0.3">
      <c r="A44" s="100" t="s">
        <v>3</v>
      </c>
      <c r="B44" s="4" t="s">
        <v>174</v>
      </c>
      <c r="C44" s="42">
        <v>2500</v>
      </c>
      <c r="D44" s="23">
        <v>2492</v>
      </c>
      <c r="E44" s="42">
        <v>2500</v>
      </c>
      <c r="F44" s="30"/>
      <c r="G44" s="30">
        <v>2492</v>
      </c>
      <c r="H44" s="42">
        <v>2200</v>
      </c>
      <c r="I44" s="30">
        <v>2435</v>
      </c>
      <c r="J44" s="42">
        <v>2200</v>
      </c>
      <c r="K44" s="23">
        <v>2435</v>
      </c>
      <c r="L44" s="46">
        <v>2200</v>
      </c>
      <c r="M44" s="74">
        <v>2785</v>
      </c>
      <c r="N44" s="42">
        <v>2200</v>
      </c>
      <c r="O44" s="30">
        <v>2370.3000000000002</v>
      </c>
      <c r="P44" s="30">
        <v>1682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7.100000000000001" customHeight="1" x14ac:dyDescent="0.3">
      <c r="A45" s="100" t="s">
        <v>48</v>
      </c>
      <c r="B45" s="5" t="s">
        <v>80</v>
      </c>
      <c r="C45" s="42">
        <v>2400</v>
      </c>
      <c r="D45" s="23">
        <v>1042.5</v>
      </c>
      <c r="E45" s="42">
        <v>2400</v>
      </c>
      <c r="F45" s="30"/>
      <c r="G45" s="30">
        <v>2267.5</v>
      </c>
      <c r="H45" s="42">
        <v>2400</v>
      </c>
      <c r="I45" s="30">
        <v>1837.5</v>
      </c>
      <c r="J45" s="42">
        <v>2400</v>
      </c>
      <c r="K45" s="23">
        <v>2512.5</v>
      </c>
      <c r="L45" s="46">
        <v>2400</v>
      </c>
      <c r="M45" s="74">
        <v>2555</v>
      </c>
      <c r="N45" s="42">
        <v>1500</v>
      </c>
      <c r="O45" s="30">
        <v>1753</v>
      </c>
      <c r="P45" s="30">
        <v>1900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7.100000000000001" customHeight="1" x14ac:dyDescent="0.3">
      <c r="A46" s="100" t="s">
        <v>13</v>
      </c>
      <c r="B46" s="5" t="s">
        <v>14</v>
      </c>
      <c r="C46" s="42">
        <v>350</v>
      </c>
      <c r="D46" s="23">
        <v>0</v>
      </c>
      <c r="E46" s="42">
        <v>350</v>
      </c>
      <c r="F46" s="30"/>
      <c r="G46" s="30">
        <v>1363</v>
      </c>
      <c r="H46" s="42">
        <v>300</v>
      </c>
      <c r="I46" s="30">
        <v>399.4</v>
      </c>
      <c r="J46" s="42">
        <v>300</v>
      </c>
      <c r="K46" s="23">
        <v>10.45</v>
      </c>
      <c r="L46" s="46">
        <v>300</v>
      </c>
      <c r="M46" s="74">
        <v>316.94</v>
      </c>
      <c r="N46" s="42">
        <v>300</v>
      </c>
      <c r="O46" s="30">
        <v>72.06</v>
      </c>
      <c r="P46" s="30">
        <v>300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7.100000000000001" customHeight="1" x14ac:dyDescent="0.3">
      <c r="A47" s="100" t="s">
        <v>15</v>
      </c>
      <c r="B47" s="5" t="s">
        <v>14</v>
      </c>
      <c r="C47" s="42">
        <v>300</v>
      </c>
      <c r="D47" s="23">
        <v>0</v>
      </c>
      <c r="E47" s="42">
        <v>300</v>
      </c>
      <c r="F47" s="30"/>
      <c r="G47" s="82">
        <v>22</v>
      </c>
      <c r="H47" s="44">
        <v>660</v>
      </c>
      <c r="I47" s="30">
        <v>122.43</v>
      </c>
      <c r="J47" s="42">
        <v>660</v>
      </c>
      <c r="K47" s="23">
        <v>447.71</v>
      </c>
      <c r="L47" s="46">
        <f>300+360</f>
        <v>660</v>
      </c>
      <c r="M47" s="74">
        <v>18.8</v>
      </c>
      <c r="N47" s="42">
        <v>300</v>
      </c>
      <c r="O47" s="30">
        <v>19.600000000000001</v>
      </c>
      <c r="P47" s="30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7.100000000000001" customHeight="1" x14ac:dyDescent="0.3">
      <c r="A48" s="100" t="s">
        <v>33</v>
      </c>
      <c r="B48" s="36" t="s">
        <v>17</v>
      </c>
      <c r="C48" s="42">
        <v>0</v>
      </c>
      <c r="D48" s="114">
        <v>0</v>
      </c>
      <c r="E48" s="42">
        <v>0</v>
      </c>
      <c r="F48" s="30"/>
      <c r="G48" s="113">
        <v>610</v>
      </c>
      <c r="H48" s="49">
        <v>600</v>
      </c>
      <c r="I48" s="30">
        <v>0</v>
      </c>
      <c r="J48" s="50">
        <v>0</v>
      </c>
      <c r="K48" s="37">
        <v>0</v>
      </c>
      <c r="L48" s="46">
        <v>0</v>
      </c>
      <c r="M48" s="74">
        <v>610</v>
      </c>
      <c r="N48" s="42">
        <v>600</v>
      </c>
      <c r="O48" s="30">
        <v>0</v>
      </c>
      <c r="P48" s="30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7.100000000000001" customHeight="1" x14ac:dyDescent="0.3">
      <c r="A49" s="100" t="s">
        <v>111</v>
      </c>
      <c r="B49" s="29" t="s">
        <v>16</v>
      </c>
      <c r="C49" s="42">
        <v>500</v>
      </c>
      <c r="D49" s="114">
        <v>0</v>
      </c>
      <c r="E49" s="42">
        <v>500</v>
      </c>
      <c r="F49" s="30"/>
      <c r="G49" s="113">
        <v>954.95</v>
      </c>
      <c r="H49" s="49">
        <v>500</v>
      </c>
      <c r="I49" s="30">
        <v>0</v>
      </c>
      <c r="J49" s="50">
        <v>500</v>
      </c>
      <c r="K49" s="37">
        <v>0</v>
      </c>
      <c r="L49" s="46">
        <v>500</v>
      </c>
      <c r="M49" s="74">
        <v>172.38</v>
      </c>
      <c r="N49" s="42">
        <v>500</v>
      </c>
      <c r="O49" s="30">
        <v>228.91</v>
      </c>
      <c r="P49" s="30">
        <v>89.57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7.100000000000001" customHeight="1" x14ac:dyDescent="0.3">
      <c r="A50" s="100" t="s">
        <v>12</v>
      </c>
      <c r="B50" s="4"/>
      <c r="C50" s="42">
        <v>3500</v>
      </c>
      <c r="D50" s="23">
        <v>1618.22</v>
      </c>
      <c r="E50" s="42">
        <v>3500</v>
      </c>
      <c r="F50" s="30"/>
      <c r="G50" s="30">
        <v>1823.01</v>
      </c>
      <c r="H50" s="42">
        <v>3500</v>
      </c>
      <c r="I50" s="30">
        <v>3505.72</v>
      </c>
      <c r="J50" s="42">
        <v>3500</v>
      </c>
      <c r="K50" s="23">
        <v>3013.81</v>
      </c>
      <c r="L50" s="46">
        <v>2500</v>
      </c>
      <c r="M50" s="74">
        <v>1681</v>
      </c>
      <c r="N50" s="42">
        <v>1500</v>
      </c>
      <c r="O50" s="30">
        <v>3434.7</v>
      </c>
      <c r="P50" s="30">
        <v>937.14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7.100000000000001" customHeight="1" x14ac:dyDescent="0.3">
      <c r="A51" s="100" t="s">
        <v>10</v>
      </c>
      <c r="B51" s="5" t="s">
        <v>11</v>
      </c>
      <c r="C51" s="42">
        <v>1200</v>
      </c>
      <c r="D51" s="23">
        <v>250</v>
      </c>
      <c r="E51" s="42">
        <v>1200</v>
      </c>
      <c r="F51" s="30"/>
      <c r="G51" s="30">
        <v>1000</v>
      </c>
      <c r="H51" s="42">
        <v>1200</v>
      </c>
      <c r="I51" s="30">
        <v>1000</v>
      </c>
      <c r="J51" s="42">
        <v>1200</v>
      </c>
      <c r="K51" s="23">
        <v>1200</v>
      </c>
      <c r="L51" s="46">
        <v>1200</v>
      </c>
      <c r="M51" s="74">
        <v>1200</v>
      </c>
      <c r="N51" s="42">
        <v>1200</v>
      </c>
      <c r="O51" s="30">
        <v>1200</v>
      </c>
      <c r="P51" s="30">
        <v>1200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7.100000000000001" customHeight="1" x14ac:dyDescent="0.3">
      <c r="A52" s="100" t="s">
        <v>56</v>
      </c>
      <c r="B52" s="36"/>
      <c r="C52" s="42">
        <v>0</v>
      </c>
      <c r="D52" s="114">
        <v>0</v>
      </c>
      <c r="E52" s="42">
        <v>1500</v>
      </c>
      <c r="F52" s="30"/>
      <c r="G52" s="82">
        <v>0</v>
      </c>
      <c r="H52" s="49">
        <v>2500</v>
      </c>
      <c r="I52" s="30">
        <v>160.99</v>
      </c>
      <c r="J52" s="50">
        <v>2500</v>
      </c>
      <c r="K52" s="37">
        <v>3294.34</v>
      </c>
      <c r="L52" s="46">
        <v>2500</v>
      </c>
      <c r="M52" s="74">
        <v>0</v>
      </c>
      <c r="N52" s="42">
        <v>0</v>
      </c>
      <c r="O52" s="30">
        <v>0</v>
      </c>
      <c r="P52" s="30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7.100000000000001" customHeight="1" x14ac:dyDescent="0.3">
      <c r="A53" s="103" t="s">
        <v>34</v>
      </c>
      <c r="B53" s="4"/>
      <c r="C53" s="77">
        <f>SUM(C39:C52)</f>
        <v>15700</v>
      </c>
      <c r="D53" s="77">
        <f>SUM(D39:D52)</f>
        <v>6121.51</v>
      </c>
      <c r="E53" s="77">
        <f>SUM(E39:E52)</f>
        <v>16615</v>
      </c>
      <c r="F53" s="77"/>
      <c r="G53" s="77">
        <f t="shared" ref="G53:P53" si="4">SUM(G39:G52)</f>
        <v>14448.36</v>
      </c>
      <c r="H53" s="77">
        <f t="shared" si="4"/>
        <v>18610</v>
      </c>
      <c r="I53" s="77">
        <f t="shared" si="4"/>
        <v>11047.289999999999</v>
      </c>
      <c r="J53" s="51">
        <f t="shared" si="4"/>
        <v>18010</v>
      </c>
      <c r="K53" s="51">
        <f t="shared" si="4"/>
        <v>15573.75</v>
      </c>
      <c r="L53" s="52">
        <f t="shared" si="4"/>
        <v>17010</v>
      </c>
      <c r="M53" s="52">
        <f t="shared" si="4"/>
        <v>12190.339999999998</v>
      </c>
      <c r="N53" s="53">
        <f t="shared" si="4"/>
        <v>14600</v>
      </c>
      <c r="O53" s="53">
        <f t="shared" si="4"/>
        <v>13333.240000000002</v>
      </c>
      <c r="P53" s="53">
        <f t="shared" si="4"/>
        <v>8632.18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7.100000000000001" customHeight="1" x14ac:dyDescent="0.3">
      <c r="A54" s="104"/>
      <c r="B54" s="8"/>
      <c r="C54" s="8"/>
      <c r="D54" s="8"/>
      <c r="E54" s="8"/>
      <c r="F54" s="8"/>
      <c r="G54" s="8"/>
      <c r="H54" s="8"/>
      <c r="I54" s="8"/>
      <c r="J54" s="25"/>
      <c r="K54" s="25"/>
      <c r="L54" s="14"/>
      <c r="M54" s="14"/>
      <c r="N54" s="17"/>
      <c r="O54" s="17"/>
      <c r="P54" s="17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7.100000000000001" customHeight="1" x14ac:dyDescent="0.3">
      <c r="A55" s="106" t="s">
        <v>108</v>
      </c>
      <c r="B55" s="19"/>
      <c r="C55" s="42">
        <v>55000</v>
      </c>
      <c r="D55" s="30">
        <v>0</v>
      </c>
      <c r="E55" s="42">
        <v>55000</v>
      </c>
      <c r="F55" s="30"/>
      <c r="G55" s="30">
        <v>54203</v>
      </c>
      <c r="H55" s="56"/>
      <c r="I55" s="19"/>
      <c r="J55" s="42"/>
      <c r="K55" s="30"/>
      <c r="L55" s="46"/>
      <c r="M55" s="74"/>
      <c r="N55" s="47"/>
      <c r="O55" s="76"/>
      <c r="P55" s="76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7.100000000000001" customHeight="1" x14ac:dyDescent="0.3">
      <c r="A56" s="107" t="s">
        <v>107</v>
      </c>
      <c r="B56" s="4"/>
      <c r="C56" s="42">
        <f>C21-C55-C57-C58</f>
        <v>35012</v>
      </c>
      <c r="D56" s="23">
        <v>0</v>
      </c>
      <c r="E56" s="42">
        <f>E21-E55-E57-E58</f>
        <v>40565.119999999995</v>
      </c>
      <c r="F56" s="30"/>
      <c r="G56" s="30"/>
      <c r="H56" s="55"/>
      <c r="I56" s="28" t="s">
        <v>58</v>
      </c>
      <c r="J56" s="42"/>
      <c r="K56" s="30"/>
      <c r="L56" s="46"/>
      <c r="M56" s="74"/>
      <c r="N56" s="47"/>
      <c r="O56" s="76"/>
      <c r="P56" s="7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7.100000000000001" customHeight="1" x14ac:dyDescent="0.3">
      <c r="A57" s="107" t="s">
        <v>53</v>
      </c>
      <c r="B57" s="4"/>
      <c r="C57" s="42">
        <v>0</v>
      </c>
      <c r="D57" s="23">
        <v>0</v>
      </c>
      <c r="E57" s="42">
        <v>0</v>
      </c>
      <c r="F57" s="30"/>
      <c r="G57" s="30"/>
      <c r="H57" s="55"/>
      <c r="I57" s="28" t="s">
        <v>58</v>
      </c>
      <c r="J57" s="42"/>
      <c r="K57" s="30"/>
      <c r="L57" s="46"/>
      <c r="M57" s="74"/>
      <c r="N57" s="47"/>
      <c r="O57" s="76"/>
      <c r="P57" s="7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7.100000000000001" customHeight="1" x14ac:dyDescent="0.3">
      <c r="A58" s="107" t="s">
        <v>109</v>
      </c>
      <c r="B58" s="4"/>
      <c r="C58" s="42">
        <f>C21*0.2</f>
        <v>22503</v>
      </c>
      <c r="D58" s="30">
        <f>D21*0.2</f>
        <v>23891.200000000001</v>
      </c>
      <c r="E58" s="42">
        <f>E21*0.2</f>
        <v>23891.279999999999</v>
      </c>
      <c r="F58" s="30"/>
      <c r="G58" s="30"/>
      <c r="H58" s="55"/>
      <c r="I58" s="28" t="s">
        <v>58</v>
      </c>
      <c r="J58" s="42"/>
      <c r="K58" s="30"/>
      <c r="L58" s="46"/>
      <c r="M58" s="74"/>
      <c r="N58" s="47"/>
      <c r="O58" s="76"/>
      <c r="P58" s="7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7.100000000000001" customHeight="1" x14ac:dyDescent="0.3">
      <c r="A59" s="103" t="s">
        <v>106</v>
      </c>
      <c r="B59" s="19"/>
      <c r="C59" s="77">
        <f>SUM(C55:C58)</f>
        <v>112515</v>
      </c>
      <c r="D59" s="77">
        <f>SUM(D55:D58)</f>
        <v>23891.200000000001</v>
      </c>
      <c r="E59" s="77">
        <f>SUM(E55:E58)</f>
        <v>119456.4</v>
      </c>
      <c r="F59" s="77"/>
      <c r="G59" s="77" t="s">
        <v>58</v>
      </c>
      <c r="H59" s="69"/>
      <c r="I59" s="69"/>
      <c r="J59" s="70"/>
      <c r="K59" s="70"/>
      <c r="L59" s="71"/>
      <c r="M59" s="71"/>
      <c r="N59" s="72"/>
      <c r="O59" s="72"/>
      <c r="P59" s="7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7.100000000000001" customHeight="1" x14ac:dyDescent="0.3">
      <c r="A60" s="104"/>
      <c r="B60" s="8"/>
      <c r="C60" s="8"/>
      <c r="D60" s="8"/>
      <c r="E60" s="8"/>
      <c r="F60" s="8"/>
      <c r="G60" s="8"/>
      <c r="H60" s="8"/>
      <c r="I60" s="8"/>
      <c r="J60" s="25"/>
      <c r="K60" s="25"/>
      <c r="L60" s="14"/>
      <c r="M60" s="14"/>
      <c r="N60" s="17"/>
      <c r="O60" s="17"/>
      <c r="P60" s="17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117" customFormat="1" ht="17.100000000000001" customHeight="1" x14ac:dyDescent="0.3">
      <c r="A61" s="106" t="s">
        <v>164</v>
      </c>
      <c r="B61" s="19" t="s">
        <v>165</v>
      </c>
      <c r="C61" s="42">
        <v>16341</v>
      </c>
      <c r="D61" s="19"/>
      <c r="E61" s="42" t="s">
        <v>58</v>
      </c>
      <c r="F61" s="19"/>
      <c r="G61" s="19"/>
      <c r="H61" s="42" t="s">
        <v>58</v>
      </c>
      <c r="I61" s="19"/>
      <c r="J61" s="42" t="s">
        <v>58</v>
      </c>
      <c r="K61" s="30"/>
      <c r="L61" s="42" t="s">
        <v>58</v>
      </c>
      <c r="M61" s="74"/>
      <c r="N61" s="42" t="s">
        <v>58</v>
      </c>
      <c r="O61" s="17"/>
      <c r="P61" s="17"/>
    </row>
    <row r="62" spans="1:254" ht="17.100000000000001" customHeight="1" x14ac:dyDescent="0.3">
      <c r="A62" s="100" t="s">
        <v>81</v>
      </c>
      <c r="B62" s="5" t="s">
        <v>84</v>
      </c>
      <c r="C62" s="42">
        <v>2750</v>
      </c>
      <c r="D62" s="30">
        <v>0</v>
      </c>
      <c r="E62" s="42">
        <v>2750</v>
      </c>
      <c r="F62" s="30"/>
      <c r="G62" s="23">
        <v>1044.9100000000001</v>
      </c>
      <c r="H62" s="42">
        <v>2750</v>
      </c>
      <c r="I62" s="30">
        <v>2750</v>
      </c>
      <c r="J62" s="42">
        <v>2750</v>
      </c>
      <c r="K62" s="30">
        <v>2462.19</v>
      </c>
      <c r="L62" s="42">
        <v>2750</v>
      </c>
      <c r="M62" s="30">
        <v>0</v>
      </c>
      <c r="N62" s="42">
        <v>2750</v>
      </c>
      <c r="O62" s="30">
        <v>2750</v>
      </c>
      <c r="P62" s="30">
        <v>2750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7.100000000000001" customHeight="1" x14ac:dyDescent="0.3">
      <c r="A63" s="100" t="s">
        <v>82</v>
      </c>
      <c r="B63" s="5" t="s">
        <v>84</v>
      </c>
      <c r="C63" s="42">
        <v>2250</v>
      </c>
      <c r="D63" s="30">
        <v>0</v>
      </c>
      <c r="E63" s="42">
        <v>2250</v>
      </c>
      <c r="F63" s="30"/>
      <c r="G63" s="23">
        <v>400.44</v>
      </c>
      <c r="H63" s="42">
        <v>2250</v>
      </c>
      <c r="I63" s="30">
        <v>1378.96</v>
      </c>
      <c r="J63" s="42">
        <v>2250</v>
      </c>
      <c r="K63" s="30">
        <v>1940.49</v>
      </c>
      <c r="L63" s="42">
        <v>2250</v>
      </c>
      <c r="M63" s="30">
        <v>2250</v>
      </c>
      <c r="N63" s="42">
        <v>2250</v>
      </c>
      <c r="O63" s="30">
        <v>0</v>
      </c>
      <c r="P63" s="30">
        <v>2150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7.100000000000001" customHeight="1" x14ac:dyDescent="0.3">
      <c r="A64" s="100" t="s">
        <v>83</v>
      </c>
      <c r="B64" s="5" t="s">
        <v>84</v>
      </c>
      <c r="C64" s="42">
        <v>750</v>
      </c>
      <c r="D64" s="30">
        <v>0</v>
      </c>
      <c r="E64" s="42">
        <v>750</v>
      </c>
      <c r="F64" s="30"/>
      <c r="G64" s="23">
        <v>0</v>
      </c>
      <c r="H64" s="42">
        <v>750</v>
      </c>
      <c r="I64" s="30">
        <v>551.94000000000005</v>
      </c>
      <c r="J64" s="42">
        <v>750</v>
      </c>
      <c r="K64" s="23">
        <v>1500</v>
      </c>
      <c r="L64" s="42">
        <v>750</v>
      </c>
      <c r="M64" s="30">
        <v>0</v>
      </c>
      <c r="N64" s="42">
        <v>750</v>
      </c>
      <c r="O64" s="30">
        <v>750</v>
      </c>
      <c r="P64" s="3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7.100000000000001" customHeight="1" x14ac:dyDescent="0.3">
      <c r="A65" s="100" t="s">
        <v>27</v>
      </c>
      <c r="B65" s="5" t="s">
        <v>84</v>
      </c>
      <c r="C65" s="42">
        <v>200</v>
      </c>
      <c r="D65" s="30">
        <v>0</v>
      </c>
      <c r="E65" s="42">
        <v>200</v>
      </c>
      <c r="F65" s="30"/>
      <c r="G65" s="23">
        <v>0</v>
      </c>
      <c r="H65" s="42">
        <v>300</v>
      </c>
      <c r="I65" s="30">
        <v>100.1</v>
      </c>
      <c r="J65" s="42">
        <v>300</v>
      </c>
      <c r="K65" s="23">
        <v>0</v>
      </c>
      <c r="L65" s="42">
        <v>300</v>
      </c>
      <c r="M65" s="30">
        <v>0</v>
      </c>
      <c r="N65" s="42">
        <v>300</v>
      </c>
      <c r="O65" s="30">
        <v>0</v>
      </c>
      <c r="P65" s="3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7.100000000000001" customHeight="1" x14ac:dyDescent="0.3">
      <c r="A66" s="103" t="s">
        <v>35</v>
      </c>
      <c r="B66" s="4"/>
      <c r="C66" s="53">
        <f>SUM(C61:C65)</f>
        <v>22291</v>
      </c>
      <c r="D66" s="77">
        <f>SUM(D62:D65)</f>
        <v>0</v>
      </c>
      <c r="E66" s="53">
        <f t="shared" ref="E66:N66" si="5">SUM(E62:E65)</f>
        <v>5950</v>
      </c>
      <c r="F66" s="53"/>
      <c r="G66" s="53">
        <f>SUM(G62:G65)</f>
        <v>1445.3500000000001</v>
      </c>
      <c r="H66" s="53">
        <f t="shared" si="5"/>
        <v>6050</v>
      </c>
      <c r="I66" s="53">
        <f t="shared" si="5"/>
        <v>4781</v>
      </c>
      <c r="J66" s="53">
        <f t="shared" si="5"/>
        <v>6050</v>
      </c>
      <c r="K66" s="53">
        <f t="shared" si="5"/>
        <v>5902.68</v>
      </c>
      <c r="L66" s="53">
        <f t="shared" si="5"/>
        <v>6050</v>
      </c>
      <c r="M66" s="53">
        <f t="shared" si="5"/>
        <v>2250</v>
      </c>
      <c r="N66" s="53">
        <f t="shared" si="5"/>
        <v>6050</v>
      </c>
      <c r="O66" s="53">
        <f t="shared" ref="O66:P66" si="6">SUM(O62:O65)</f>
        <v>3500</v>
      </c>
      <c r="P66" s="53">
        <f t="shared" si="6"/>
        <v>4900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7.100000000000001" customHeight="1" x14ac:dyDescent="0.3">
      <c r="A67" s="104"/>
      <c r="B67" s="8"/>
      <c r="C67" s="8"/>
      <c r="D67" s="8"/>
      <c r="E67" s="8"/>
      <c r="F67" s="8"/>
      <c r="G67" s="8"/>
      <c r="H67" s="31"/>
      <c r="I67" s="31"/>
      <c r="J67" s="25"/>
      <c r="K67" s="25"/>
      <c r="L67" s="14"/>
      <c r="M67" s="14"/>
      <c r="N67" s="17"/>
      <c r="O67" s="17"/>
      <c r="P67" s="1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7.100000000000001" customHeight="1" x14ac:dyDescent="0.3">
      <c r="A68" s="100" t="s">
        <v>157</v>
      </c>
      <c r="B68" s="3" t="s">
        <v>58</v>
      </c>
      <c r="C68" s="42">
        <v>2400</v>
      </c>
      <c r="D68" s="30">
        <v>0</v>
      </c>
      <c r="E68" s="42">
        <v>4000</v>
      </c>
      <c r="F68" s="30"/>
      <c r="G68" s="30">
        <v>4000</v>
      </c>
      <c r="H68" s="42">
        <f>250*16</f>
        <v>4000</v>
      </c>
      <c r="I68" s="30">
        <v>5000</v>
      </c>
      <c r="J68" s="42">
        <v>5000</v>
      </c>
      <c r="K68" s="21">
        <v>4069.19</v>
      </c>
      <c r="L68" s="46">
        <v>800</v>
      </c>
      <c r="M68" s="74">
        <v>4011.54</v>
      </c>
      <c r="N68" s="42">
        <v>800</v>
      </c>
      <c r="O68" s="30"/>
      <c r="P68" s="30">
        <v>2500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7.100000000000001" customHeight="1" x14ac:dyDescent="0.3">
      <c r="A69" s="100" t="s">
        <v>86</v>
      </c>
      <c r="B69" s="3" t="s">
        <v>175</v>
      </c>
      <c r="C69" s="42">
        <v>800</v>
      </c>
      <c r="D69" s="30">
        <v>0</v>
      </c>
      <c r="E69" s="42">
        <v>800</v>
      </c>
      <c r="F69" s="30"/>
      <c r="G69" s="30">
        <v>0</v>
      </c>
      <c r="H69" s="42">
        <v>1300</v>
      </c>
      <c r="I69" s="30">
        <v>0</v>
      </c>
      <c r="J69" s="42">
        <v>1300</v>
      </c>
      <c r="K69" s="21">
        <v>480.85</v>
      </c>
      <c r="L69" s="46">
        <v>1300</v>
      </c>
      <c r="M69" s="74"/>
      <c r="N69" s="42">
        <v>1500</v>
      </c>
      <c r="O69" s="30">
        <v>819.21</v>
      </c>
      <c r="P69" s="30">
        <v>816.81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7.100000000000001" customHeight="1" x14ac:dyDescent="0.3">
      <c r="A70" s="100" t="s">
        <v>85</v>
      </c>
      <c r="B70" s="7" t="s">
        <v>176</v>
      </c>
      <c r="C70" s="42">
        <v>0</v>
      </c>
      <c r="D70" s="30">
        <v>0</v>
      </c>
      <c r="E70" s="42">
        <v>3800</v>
      </c>
      <c r="F70" s="30"/>
      <c r="G70" s="30">
        <v>0</v>
      </c>
      <c r="H70" s="42">
        <v>3550</v>
      </c>
      <c r="I70" s="30">
        <v>791.09</v>
      </c>
      <c r="J70" s="42">
        <v>3650</v>
      </c>
      <c r="K70" s="21">
        <v>1885.54</v>
      </c>
      <c r="L70" s="46">
        <v>2590</v>
      </c>
      <c r="M70" s="74">
        <v>4078.59</v>
      </c>
      <c r="N70" s="42">
        <v>2590</v>
      </c>
      <c r="O70" s="30">
        <v>4665.5200000000004</v>
      </c>
      <c r="P70" s="30">
        <v>49.26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7.100000000000001" customHeight="1" x14ac:dyDescent="0.3">
      <c r="A71" s="100" t="s">
        <v>19</v>
      </c>
      <c r="B71" s="7" t="s">
        <v>177</v>
      </c>
      <c r="C71" s="42">
        <v>35000</v>
      </c>
      <c r="D71" s="21">
        <v>34797.78</v>
      </c>
      <c r="E71" s="42">
        <v>35000</v>
      </c>
      <c r="F71" s="30"/>
      <c r="G71" s="30">
        <v>30628</v>
      </c>
      <c r="H71" s="42">
        <v>17500</v>
      </c>
      <c r="I71" s="30">
        <v>30155.58</v>
      </c>
      <c r="J71" s="42">
        <v>17500</v>
      </c>
      <c r="K71" s="21">
        <v>9885.58</v>
      </c>
      <c r="L71" s="46">
        <v>17500</v>
      </c>
      <c r="M71" s="74">
        <v>13521.09</v>
      </c>
      <c r="N71" s="42">
        <v>17300</v>
      </c>
      <c r="O71" s="30">
        <v>16778.939999999999</v>
      </c>
      <c r="P71" s="30">
        <v>8343.68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7.100000000000001" customHeight="1" x14ac:dyDescent="0.3">
      <c r="A72" s="100" t="s">
        <v>30</v>
      </c>
      <c r="B72" s="7" t="s">
        <v>124</v>
      </c>
      <c r="C72" s="42">
        <v>3000</v>
      </c>
      <c r="D72" s="21">
        <v>1650</v>
      </c>
      <c r="E72" s="42">
        <v>3000</v>
      </c>
      <c r="F72" s="30"/>
      <c r="G72" s="30">
        <v>3063</v>
      </c>
      <c r="H72" s="42">
        <v>3500</v>
      </c>
      <c r="I72" s="30">
        <v>5546.51</v>
      </c>
      <c r="J72" s="42">
        <v>2500</v>
      </c>
      <c r="K72" s="21">
        <v>3882.39</v>
      </c>
      <c r="L72" s="46">
        <v>2500</v>
      </c>
      <c r="M72" s="74">
        <v>2248.7199999999998</v>
      </c>
      <c r="N72" s="42">
        <v>2500</v>
      </c>
      <c r="O72" s="30"/>
      <c r="P72" s="3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7.100000000000001" customHeight="1" x14ac:dyDescent="0.3">
      <c r="A73" s="100" t="s">
        <v>4</v>
      </c>
      <c r="B73" s="6" t="s">
        <v>178</v>
      </c>
      <c r="C73" s="42">
        <v>0</v>
      </c>
      <c r="D73" s="21">
        <v>0</v>
      </c>
      <c r="E73" s="42">
        <v>0</v>
      </c>
      <c r="F73" s="30"/>
      <c r="G73" s="30">
        <v>0</v>
      </c>
      <c r="H73" s="42">
        <v>0</v>
      </c>
      <c r="I73" s="30">
        <v>0</v>
      </c>
      <c r="J73" s="42">
        <v>0</v>
      </c>
      <c r="K73" s="21">
        <v>0</v>
      </c>
      <c r="L73" s="46">
        <v>0</v>
      </c>
      <c r="M73" s="74"/>
      <c r="N73" s="42">
        <v>500</v>
      </c>
      <c r="O73" s="30"/>
      <c r="P73" s="3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7.100000000000001" customHeight="1" x14ac:dyDescent="0.3">
      <c r="A74" s="100" t="s">
        <v>90</v>
      </c>
      <c r="B74" s="6"/>
      <c r="C74" s="42">
        <v>0</v>
      </c>
      <c r="D74" s="21">
        <v>0</v>
      </c>
      <c r="E74" s="42">
        <v>1000</v>
      </c>
      <c r="F74" s="30"/>
      <c r="G74" s="30">
        <v>0</v>
      </c>
      <c r="H74" s="42">
        <v>0</v>
      </c>
      <c r="I74" s="30">
        <v>0</v>
      </c>
      <c r="J74" s="42">
        <v>0</v>
      </c>
      <c r="K74" s="21">
        <v>0</v>
      </c>
      <c r="L74" s="46">
        <v>0</v>
      </c>
      <c r="M74" s="74"/>
      <c r="N74" s="42">
        <v>0</v>
      </c>
      <c r="O74" s="30"/>
      <c r="P74" s="3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7.100000000000001" customHeight="1" x14ac:dyDescent="0.3">
      <c r="A75" s="100" t="s">
        <v>179</v>
      </c>
      <c r="B75" s="7" t="s">
        <v>180</v>
      </c>
      <c r="C75" s="42">
        <v>6600</v>
      </c>
      <c r="D75" s="21">
        <v>0</v>
      </c>
      <c r="E75" s="42">
        <v>15000</v>
      </c>
      <c r="F75" s="30"/>
      <c r="G75" s="30">
        <v>20672</v>
      </c>
      <c r="H75" s="42">
        <v>15800</v>
      </c>
      <c r="I75" s="30">
        <v>14107.34</v>
      </c>
      <c r="J75" s="42">
        <v>15950</v>
      </c>
      <c r="K75" s="21">
        <v>15601.1</v>
      </c>
      <c r="L75" s="46">
        <v>14775</v>
      </c>
      <c r="M75" s="74">
        <v>20635.72</v>
      </c>
      <c r="N75" s="42">
        <v>7400</v>
      </c>
      <c r="O75" s="30">
        <v>10506.75</v>
      </c>
      <c r="P75" s="30">
        <f>12394.15+888.81</f>
        <v>13282.96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7.100000000000001" customHeight="1" x14ac:dyDescent="0.3">
      <c r="A76" s="100" t="s">
        <v>55</v>
      </c>
      <c r="B76" s="7" t="s">
        <v>124</v>
      </c>
      <c r="C76" s="42">
        <v>1000</v>
      </c>
      <c r="D76" s="21">
        <v>0</v>
      </c>
      <c r="E76" s="42">
        <v>1000</v>
      </c>
      <c r="F76" s="30"/>
      <c r="G76" s="30">
        <v>0</v>
      </c>
      <c r="H76" s="42">
        <v>1750</v>
      </c>
      <c r="I76" s="30">
        <v>714.83</v>
      </c>
      <c r="J76" s="42">
        <v>1750</v>
      </c>
      <c r="K76" s="21">
        <v>505</v>
      </c>
      <c r="L76" s="46">
        <v>3500</v>
      </c>
      <c r="M76" s="74"/>
      <c r="N76" s="42"/>
      <c r="O76" s="30">
        <v>3590.59</v>
      </c>
      <c r="P76" s="3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7.100000000000001" customHeight="1" x14ac:dyDescent="0.3">
      <c r="A77" s="100" t="s">
        <v>117</v>
      </c>
      <c r="B77" s="7"/>
      <c r="C77" s="42">
        <v>0</v>
      </c>
      <c r="D77" s="21">
        <v>0</v>
      </c>
      <c r="E77" s="42">
        <v>0</v>
      </c>
      <c r="F77" s="30"/>
      <c r="G77" s="30">
        <v>0</v>
      </c>
      <c r="H77" s="42"/>
      <c r="I77" s="30"/>
      <c r="J77" s="42"/>
      <c r="K77" s="21"/>
      <c r="L77" s="46"/>
      <c r="M77" s="74"/>
      <c r="N77" s="42"/>
      <c r="O77" s="30">
        <v>577.69000000000005</v>
      </c>
      <c r="P77" s="3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7.100000000000001" customHeight="1" x14ac:dyDescent="0.3">
      <c r="A78" s="100" t="s">
        <v>118</v>
      </c>
      <c r="B78" s="7"/>
      <c r="C78" s="42">
        <v>0</v>
      </c>
      <c r="D78" s="21">
        <v>0</v>
      </c>
      <c r="E78" s="42">
        <v>0</v>
      </c>
      <c r="F78" s="30"/>
      <c r="G78" s="30">
        <v>0</v>
      </c>
      <c r="H78" s="42"/>
      <c r="I78" s="30"/>
      <c r="J78" s="42"/>
      <c r="K78" s="21"/>
      <c r="L78" s="46"/>
      <c r="M78" s="74"/>
      <c r="N78" s="42"/>
      <c r="O78" s="30"/>
      <c r="P78" s="30">
        <v>4024.96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7.100000000000001" customHeight="1" x14ac:dyDescent="0.3">
      <c r="A79" s="100" t="s">
        <v>87</v>
      </c>
      <c r="B79" s="7" t="s">
        <v>124</v>
      </c>
      <c r="C79" s="42">
        <v>0</v>
      </c>
      <c r="D79" s="21">
        <v>0</v>
      </c>
      <c r="E79" s="42">
        <v>3400</v>
      </c>
      <c r="F79" s="30"/>
      <c r="G79" s="30">
        <v>0</v>
      </c>
      <c r="H79" s="42">
        <v>3550</v>
      </c>
      <c r="I79" s="30">
        <v>0</v>
      </c>
      <c r="J79" s="42">
        <f>50*73</f>
        <v>3650</v>
      </c>
      <c r="K79" s="21">
        <v>2164.21</v>
      </c>
      <c r="L79" s="46">
        <f>L31</f>
        <v>2220</v>
      </c>
      <c r="M79" s="74">
        <v>2652.72</v>
      </c>
      <c r="N79" s="42">
        <f t="shared" si="1"/>
        <v>2220</v>
      </c>
      <c r="O79" s="30"/>
      <c r="P79" s="3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7.100000000000001" customHeight="1" x14ac:dyDescent="0.3">
      <c r="A80" s="103" t="s">
        <v>36</v>
      </c>
      <c r="B80" s="4"/>
      <c r="C80" s="53">
        <f t="shared" ref="C80" si="7">SUM(C68:C79)</f>
        <v>48800</v>
      </c>
      <c r="D80" s="53">
        <f t="shared" ref="D80:N80" si="8">SUM(D68:D79)</f>
        <v>36447.78</v>
      </c>
      <c r="E80" s="53">
        <f t="shared" si="8"/>
        <v>67000</v>
      </c>
      <c r="F80" s="53"/>
      <c r="G80" s="53">
        <f t="shared" si="8"/>
        <v>58363</v>
      </c>
      <c r="H80" s="53">
        <f t="shared" si="8"/>
        <v>50950</v>
      </c>
      <c r="I80" s="53">
        <f t="shared" si="8"/>
        <v>56315.350000000006</v>
      </c>
      <c r="J80" s="53">
        <f t="shared" si="8"/>
        <v>51300</v>
      </c>
      <c r="K80" s="53">
        <f t="shared" si="8"/>
        <v>38473.86</v>
      </c>
      <c r="L80" s="53">
        <f t="shared" si="8"/>
        <v>45185</v>
      </c>
      <c r="M80" s="53">
        <f t="shared" si="8"/>
        <v>47148.380000000005</v>
      </c>
      <c r="N80" s="53">
        <f t="shared" si="8"/>
        <v>34810</v>
      </c>
      <c r="O80" s="53">
        <f t="shared" ref="O80:P80" si="9">SUM(O68:O79)</f>
        <v>36938.699999999997</v>
      </c>
      <c r="P80" s="53">
        <f t="shared" si="9"/>
        <v>29017.67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7.100000000000001" customHeight="1" x14ac:dyDescent="0.3">
      <c r="A81" s="108"/>
      <c r="B81" s="8"/>
      <c r="C81" s="8"/>
      <c r="D81" s="8"/>
      <c r="E81" s="8"/>
      <c r="F81" s="8"/>
      <c r="G81" s="8"/>
      <c r="H81" s="8"/>
      <c r="I81" s="8"/>
      <c r="J81" s="25"/>
      <c r="K81" s="25"/>
      <c r="L81" s="14"/>
      <c r="M81" s="14"/>
      <c r="N81" s="17"/>
      <c r="O81" s="17"/>
      <c r="P81" s="1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7.100000000000001" customHeight="1" x14ac:dyDescent="0.3">
      <c r="A82" s="100" t="s">
        <v>72</v>
      </c>
      <c r="B82" s="3" t="s">
        <v>125</v>
      </c>
      <c r="C82" s="42">
        <v>55000</v>
      </c>
      <c r="D82" s="21">
        <v>0</v>
      </c>
      <c r="E82" s="42">
        <v>55000</v>
      </c>
      <c r="F82" s="30"/>
      <c r="G82" s="30">
        <v>911</v>
      </c>
      <c r="H82" s="42">
        <v>60000</v>
      </c>
      <c r="I82" s="30">
        <f>25696+15000</f>
        <v>40696</v>
      </c>
      <c r="J82" s="42">
        <v>60000</v>
      </c>
      <c r="K82" s="21">
        <f>61862+15000</f>
        <v>76862</v>
      </c>
      <c r="L82" s="46">
        <v>60000</v>
      </c>
      <c r="M82" s="74">
        <f>41195.22+15000</f>
        <v>56195.22</v>
      </c>
      <c r="N82" s="42">
        <v>60000</v>
      </c>
      <c r="O82" s="30">
        <f>54699.58+15000</f>
        <v>69699.58</v>
      </c>
      <c r="P82" s="30">
        <f>9650.2+15000</f>
        <v>24650.2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7.100000000000001" customHeight="1" x14ac:dyDescent="0.3">
      <c r="A83" s="100" t="s">
        <v>91</v>
      </c>
      <c r="B83" s="3"/>
      <c r="C83" s="42">
        <v>4500</v>
      </c>
      <c r="D83" s="21">
        <v>0</v>
      </c>
      <c r="E83" s="42">
        <v>4500</v>
      </c>
      <c r="F83" s="30"/>
      <c r="G83" s="21">
        <v>0</v>
      </c>
      <c r="H83" s="42">
        <v>4000</v>
      </c>
      <c r="I83" s="30">
        <v>2530.8000000000002</v>
      </c>
      <c r="J83" s="42">
        <v>3300</v>
      </c>
      <c r="K83" s="21">
        <v>4194.08</v>
      </c>
      <c r="L83" s="46">
        <v>3300</v>
      </c>
      <c r="M83" s="74">
        <v>3300</v>
      </c>
      <c r="N83" s="42">
        <v>3300</v>
      </c>
      <c r="O83" s="30">
        <v>3300</v>
      </c>
      <c r="P83" s="30">
        <v>3000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7.100000000000001" customHeight="1" x14ac:dyDescent="0.3">
      <c r="A84" s="100" t="s">
        <v>92</v>
      </c>
      <c r="B84" s="3" t="s">
        <v>58</v>
      </c>
      <c r="C84" s="42">
        <v>0</v>
      </c>
      <c r="D84" s="21">
        <v>0</v>
      </c>
      <c r="E84" s="42">
        <v>0</v>
      </c>
      <c r="F84" s="30"/>
      <c r="G84" s="21">
        <v>0</v>
      </c>
      <c r="H84" s="57">
        <v>1000</v>
      </c>
      <c r="I84" s="30" t="s">
        <v>58</v>
      </c>
      <c r="J84" s="42">
        <v>1000</v>
      </c>
      <c r="K84" s="21" t="s">
        <v>58</v>
      </c>
      <c r="L84" s="46">
        <v>1000</v>
      </c>
      <c r="M84" s="74"/>
      <c r="N84" s="42">
        <v>1000</v>
      </c>
      <c r="O84" s="30"/>
      <c r="P84" s="30">
        <v>1000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7.100000000000001" customHeight="1" x14ac:dyDescent="0.3">
      <c r="A85" s="100" t="s">
        <v>47</v>
      </c>
      <c r="B85" s="7" t="s">
        <v>58</v>
      </c>
      <c r="C85" s="42">
        <v>0</v>
      </c>
      <c r="D85" s="21">
        <v>0</v>
      </c>
      <c r="E85" s="42">
        <v>0</v>
      </c>
      <c r="F85" s="30"/>
      <c r="G85" s="21">
        <v>0</v>
      </c>
      <c r="H85" s="42">
        <v>0</v>
      </c>
      <c r="I85" s="30">
        <v>0</v>
      </c>
      <c r="J85" s="42">
        <v>0</v>
      </c>
      <c r="K85" s="21">
        <v>0</v>
      </c>
      <c r="L85" s="46">
        <v>0</v>
      </c>
      <c r="M85" s="74">
        <v>521.84</v>
      </c>
      <c r="N85" s="42">
        <v>600</v>
      </c>
      <c r="O85" s="30">
        <v>535.96</v>
      </c>
      <c r="P85" s="30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7.100000000000001" customHeight="1" x14ac:dyDescent="0.3">
      <c r="A86" s="100" t="s">
        <v>37</v>
      </c>
      <c r="B86" s="6"/>
      <c r="C86" s="42">
        <v>2000</v>
      </c>
      <c r="D86" s="21">
        <v>0</v>
      </c>
      <c r="E86" s="42">
        <v>2000</v>
      </c>
      <c r="F86" s="30"/>
      <c r="G86" s="21">
        <v>0</v>
      </c>
      <c r="H86" s="42">
        <v>2000</v>
      </c>
      <c r="I86" s="30">
        <v>0</v>
      </c>
      <c r="J86" s="42">
        <v>2000</v>
      </c>
      <c r="K86" s="21">
        <v>2000</v>
      </c>
      <c r="L86" s="46">
        <v>2000</v>
      </c>
      <c r="M86" s="74">
        <v>1000</v>
      </c>
      <c r="N86" s="42">
        <v>1000</v>
      </c>
      <c r="O86" s="30">
        <v>1000</v>
      </c>
      <c r="P86" s="30">
        <v>1000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7.100000000000001" customHeight="1" x14ac:dyDescent="0.3">
      <c r="A87" s="100" t="s">
        <v>158</v>
      </c>
      <c r="B87" s="3" t="s">
        <v>6</v>
      </c>
      <c r="C87" s="42">
        <v>1200</v>
      </c>
      <c r="D87" s="21">
        <v>0</v>
      </c>
      <c r="E87" s="42">
        <v>1200</v>
      </c>
      <c r="F87" s="30"/>
      <c r="G87" s="21">
        <v>0</v>
      </c>
      <c r="H87" s="42">
        <v>1200</v>
      </c>
      <c r="I87" s="30">
        <v>511.48</v>
      </c>
      <c r="J87" s="42">
        <v>1200</v>
      </c>
      <c r="K87" s="21">
        <v>1027.92</v>
      </c>
      <c r="L87" s="46">
        <v>1200</v>
      </c>
      <c r="M87" s="74">
        <v>1649.6</v>
      </c>
      <c r="N87" s="42">
        <v>1200</v>
      </c>
      <c r="O87" s="30">
        <v>1682.83</v>
      </c>
      <c r="P87" s="30">
        <v>1200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7.100000000000001" customHeight="1" x14ac:dyDescent="0.3">
      <c r="A88" s="103" t="s">
        <v>38</v>
      </c>
      <c r="B88" s="4"/>
      <c r="C88" s="53">
        <f>SUM(C82:C87)</f>
        <v>62700</v>
      </c>
      <c r="D88" s="53">
        <f t="shared" ref="D88" si="10">SUM(D82:D87)</f>
        <v>0</v>
      </c>
      <c r="E88" s="53">
        <f>SUM(E82:E87)</f>
        <v>62700</v>
      </c>
      <c r="F88" s="53"/>
      <c r="G88" s="53">
        <f t="shared" ref="G88:P88" si="11">SUM(G82:G87)</f>
        <v>911</v>
      </c>
      <c r="H88" s="53">
        <f t="shared" si="11"/>
        <v>68200</v>
      </c>
      <c r="I88" s="53">
        <f t="shared" si="11"/>
        <v>43738.280000000006</v>
      </c>
      <c r="J88" s="51">
        <f t="shared" si="11"/>
        <v>67500</v>
      </c>
      <c r="K88" s="53">
        <f t="shared" si="11"/>
        <v>84084</v>
      </c>
      <c r="L88" s="52">
        <f t="shared" si="11"/>
        <v>67500</v>
      </c>
      <c r="M88" s="52">
        <f t="shared" si="11"/>
        <v>62666.659999999996</v>
      </c>
      <c r="N88" s="58">
        <f t="shared" si="11"/>
        <v>67100</v>
      </c>
      <c r="O88" s="58">
        <f t="shared" si="11"/>
        <v>76218.37000000001</v>
      </c>
      <c r="P88" s="58">
        <f t="shared" si="11"/>
        <v>30850.2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7.100000000000001" customHeight="1" x14ac:dyDescent="0.3">
      <c r="A89" s="108"/>
      <c r="B89" s="8"/>
      <c r="C89" s="8"/>
      <c r="D89" s="8"/>
      <c r="E89" s="8"/>
      <c r="F89" s="8"/>
      <c r="G89" s="8"/>
      <c r="H89" s="8"/>
      <c r="I89" s="8"/>
      <c r="J89" s="25"/>
      <c r="K89" s="25"/>
      <c r="L89" s="14"/>
      <c r="M89" s="14"/>
      <c r="N89" s="17"/>
      <c r="O89" s="17"/>
      <c r="P89" s="17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7.100000000000001" customHeight="1" x14ac:dyDescent="0.3">
      <c r="A90" s="100" t="s">
        <v>39</v>
      </c>
      <c r="B90" s="5" t="s">
        <v>9</v>
      </c>
      <c r="C90" s="42">
        <v>100</v>
      </c>
      <c r="D90" s="21">
        <v>0</v>
      </c>
      <c r="E90" s="42">
        <v>100</v>
      </c>
      <c r="F90" s="30"/>
      <c r="G90" s="21">
        <v>0</v>
      </c>
      <c r="H90" s="42">
        <v>100</v>
      </c>
      <c r="I90" s="60">
        <v>0</v>
      </c>
      <c r="J90" s="42">
        <v>100</v>
      </c>
      <c r="K90" s="23">
        <v>0</v>
      </c>
      <c r="L90" s="46">
        <v>100</v>
      </c>
      <c r="M90" s="74">
        <v>0</v>
      </c>
      <c r="N90" s="42">
        <v>100</v>
      </c>
      <c r="O90" s="30">
        <v>0</v>
      </c>
      <c r="P90" s="30">
        <v>0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7.100000000000001" customHeight="1" x14ac:dyDescent="0.3">
      <c r="A91" s="100" t="s">
        <v>149</v>
      </c>
      <c r="B91" s="5"/>
      <c r="C91" s="42">
        <v>250</v>
      </c>
      <c r="D91" s="21">
        <v>0</v>
      </c>
      <c r="E91" s="42">
        <v>0</v>
      </c>
      <c r="F91" s="30"/>
      <c r="G91" s="21">
        <v>0</v>
      </c>
      <c r="H91" s="42"/>
      <c r="I91" s="60"/>
      <c r="J91" s="42"/>
      <c r="K91" s="23"/>
      <c r="L91" s="46"/>
      <c r="M91" s="74"/>
      <c r="N91" s="42"/>
      <c r="O91" s="30"/>
      <c r="P91" s="3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7.100000000000001" customHeight="1" x14ac:dyDescent="0.3">
      <c r="A92" s="100" t="s">
        <v>94</v>
      </c>
      <c r="B92" s="5" t="s">
        <v>184</v>
      </c>
      <c r="C92" s="42">
        <v>0</v>
      </c>
      <c r="D92" s="21">
        <v>0</v>
      </c>
      <c r="E92" s="42">
        <v>0</v>
      </c>
      <c r="F92" s="30"/>
      <c r="G92" s="21">
        <v>0</v>
      </c>
      <c r="H92" s="42">
        <v>0</v>
      </c>
      <c r="I92" s="60">
        <v>0</v>
      </c>
      <c r="J92" s="42">
        <v>500</v>
      </c>
      <c r="K92" s="23">
        <v>0</v>
      </c>
      <c r="L92" s="46">
        <v>0</v>
      </c>
      <c r="M92" s="74">
        <v>0</v>
      </c>
      <c r="N92" s="42">
        <v>0</v>
      </c>
      <c r="O92" s="30">
        <v>500</v>
      </c>
      <c r="P92" s="30">
        <v>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7.100000000000001" customHeight="1" x14ac:dyDescent="0.3">
      <c r="A93" s="100" t="s">
        <v>93</v>
      </c>
      <c r="B93" s="4" t="s">
        <v>99</v>
      </c>
      <c r="C93" s="42">
        <v>50</v>
      </c>
      <c r="D93" s="21">
        <v>0</v>
      </c>
      <c r="E93" s="42">
        <v>50</v>
      </c>
      <c r="F93" s="30"/>
      <c r="G93" s="30">
        <v>152.63999999999999</v>
      </c>
      <c r="H93" s="42">
        <v>500</v>
      </c>
      <c r="I93" s="60">
        <v>351</v>
      </c>
      <c r="J93" s="42">
        <v>500</v>
      </c>
      <c r="K93" s="23">
        <v>351</v>
      </c>
      <c r="L93" s="46">
        <v>550</v>
      </c>
      <c r="M93" s="74">
        <v>0</v>
      </c>
      <c r="N93" s="42">
        <v>550</v>
      </c>
      <c r="O93" s="30">
        <v>0</v>
      </c>
      <c r="P93" s="30">
        <v>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7.100000000000001" customHeight="1" x14ac:dyDescent="0.3">
      <c r="A94" s="100" t="s">
        <v>22</v>
      </c>
      <c r="B94" s="4" t="s">
        <v>100</v>
      </c>
      <c r="C94" s="42">
        <v>500</v>
      </c>
      <c r="D94" s="21">
        <v>112.77</v>
      </c>
      <c r="E94" s="42">
        <v>500</v>
      </c>
      <c r="F94" s="30"/>
      <c r="G94" s="21">
        <v>0</v>
      </c>
      <c r="H94" s="42">
        <v>1500</v>
      </c>
      <c r="I94" s="60">
        <v>0</v>
      </c>
      <c r="J94" s="42">
        <v>1500</v>
      </c>
      <c r="K94" s="23">
        <v>0</v>
      </c>
      <c r="L94" s="46">
        <v>1500</v>
      </c>
      <c r="M94" s="74">
        <v>0</v>
      </c>
      <c r="N94" s="42">
        <v>1000</v>
      </c>
      <c r="O94" s="30">
        <v>0</v>
      </c>
      <c r="P94" s="30">
        <v>811.33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7.100000000000001" customHeight="1" x14ac:dyDescent="0.3">
      <c r="A95" s="100" t="s">
        <v>95</v>
      </c>
      <c r="B95" s="5" t="s">
        <v>70</v>
      </c>
      <c r="C95" s="42">
        <v>0</v>
      </c>
      <c r="D95" s="21">
        <v>0</v>
      </c>
      <c r="E95" s="42">
        <v>0</v>
      </c>
      <c r="F95" s="30"/>
      <c r="G95" s="21">
        <v>0</v>
      </c>
      <c r="H95" s="42">
        <v>800</v>
      </c>
      <c r="I95" s="60">
        <v>0</v>
      </c>
      <c r="J95" s="42">
        <v>500</v>
      </c>
      <c r="K95" s="23">
        <v>80.849999999999994</v>
      </c>
      <c r="L95" s="46">
        <v>500</v>
      </c>
      <c r="M95" s="74">
        <v>0</v>
      </c>
      <c r="N95" s="42">
        <v>1500</v>
      </c>
      <c r="O95" s="30">
        <v>351</v>
      </c>
      <c r="P95" s="30">
        <v>2400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7.100000000000001" customHeight="1" x14ac:dyDescent="0.3">
      <c r="A96" s="100" t="s">
        <v>160</v>
      </c>
      <c r="B96" s="5"/>
      <c r="C96" s="42">
        <v>250</v>
      </c>
      <c r="D96" s="21">
        <v>0</v>
      </c>
      <c r="E96" s="42">
        <v>0</v>
      </c>
      <c r="F96" s="30"/>
      <c r="G96" s="21">
        <v>0</v>
      </c>
      <c r="H96" s="42"/>
      <c r="I96" s="60"/>
      <c r="J96" s="42"/>
      <c r="K96" s="23"/>
      <c r="L96" s="46"/>
      <c r="M96" s="74"/>
      <c r="N96" s="42">
        <v>200</v>
      </c>
      <c r="O96" s="30"/>
      <c r="P96" s="3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7.100000000000001" customHeight="1" x14ac:dyDescent="0.3">
      <c r="A97" s="100" t="s">
        <v>150</v>
      </c>
      <c r="B97" s="5"/>
      <c r="C97" s="42">
        <v>250</v>
      </c>
      <c r="D97" s="21">
        <v>0</v>
      </c>
      <c r="E97" s="42">
        <v>0</v>
      </c>
      <c r="F97" s="30"/>
      <c r="G97" s="21">
        <v>0</v>
      </c>
      <c r="H97" s="42"/>
      <c r="I97" s="60"/>
      <c r="J97" s="42"/>
      <c r="K97" s="23"/>
      <c r="L97" s="46"/>
      <c r="M97" s="74"/>
      <c r="N97" s="42"/>
      <c r="O97" s="30"/>
      <c r="P97" s="3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7.100000000000001" customHeight="1" x14ac:dyDescent="0.3">
      <c r="A98" s="100" t="s">
        <v>147</v>
      </c>
      <c r="B98" s="4"/>
      <c r="C98" s="42">
        <v>250</v>
      </c>
      <c r="D98" s="21">
        <v>0</v>
      </c>
      <c r="E98" s="42">
        <v>500</v>
      </c>
      <c r="F98" s="30"/>
      <c r="G98" s="21">
        <v>0</v>
      </c>
      <c r="H98" s="48">
        <v>0</v>
      </c>
      <c r="I98" s="60">
        <v>0</v>
      </c>
      <c r="J98" s="42">
        <v>500</v>
      </c>
      <c r="K98" s="23">
        <v>0</v>
      </c>
      <c r="L98" s="46">
        <v>0</v>
      </c>
      <c r="M98" s="74">
        <v>0</v>
      </c>
      <c r="N98" s="42">
        <v>0</v>
      </c>
      <c r="O98" s="30">
        <v>0</v>
      </c>
      <c r="P98" s="30">
        <v>0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7.100000000000001" customHeight="1" x14ac:dyDescent="0.3">
      <c r="A99" s="100" t="s">
        <v>96</v>
      </c>
      <c r="B99" s="5" t="s">
        <v>58</v>
      </c>
      <c r="C99" s="42">
        <v>250</v>
      </c>
      <c r="D99" s="21">
        <v>0</v>
      </c>
      <c r="E99" s="42">
        <v>300</v>
      </c>
      <c r="F99" s="30"/>
      <c r="G99" s="21">
        <v>0</v>
      </c>
      <c r="H99" s="42">
        <v>300</v>
      </c>
      <c r="I99" s="60">
        <v>326.42</v>
      </c>
      <c r="J99" s="42">
        <v>300</v>
      </c>
      <c r="K99" s="23">
        <v>0</v>
      </c>
      <c r="L99" s="46">
        <v>300</v>
      </c>
      <c r="M99" s="74">
        <v>326.07</v>
      </c>
      <c r="N99" s="42">
        <v>300</v>
      </c>
      <c r="O99" s="30">
        <v>267.76</v>
      </c>
      <c r="P99" s="30">
        <v>0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7.100000000000001" customHeight="1" x14ac:dyDescent="0.3">
      <c r="A100" s="100" t="s">
        <v>97</v>
      </c>
      <c r="B100" s="5"/>
      <c r="C100" s="42">
        <v>250</v>
      </c>
      <c r="D100" s="21">
        <v>0</v>
      </c>
      <c r="E100" s="42">
        <v>250</v>
      </c>
      <c r="F100" s="30"/>
      <c r="G100" s="21">
        <v>0</v>
      </c>
      <c r="H100" s="43">
        <v>500</v>
      </c>
      <c r="I100" s="60">
        <v>0</v>
      </c>
      <c r="J100" s="42">
        <v>0</v>
      </c>
      <c r="K100" s="23">
        <v>0</v>
      </c>
      <c r="L100" s="42">
        <v>500</v>
      </c>
      <c r="M100" s="30">
        <v>0</v>
      </c>
      <c r="N100" s="42">
        <v>0</v>
      </c>
      <c r="O100" s="30">
        <v>0</v>
      </c>
      <c r="P100" s="30">
        <v>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7.100000000000001" customHeight="1" x14ac:dyDescent="0.3">
      <c r="A101" s="129" t="s">
        <v>98</v>
      </c>
      <c r="B101" s="4"/>
      <c r="C101" s="42">
        <v>250</v>
      </c>
      <c r="D101" s="21">
        <v>0</v>
      </c>
      <c r="E101" s="42">
        <v>500</v>
      </c>
      <c r="F101" s="30"/>
      <c r="G101" s="21">
        <v>0</v>
      </c>
      <c r="H101" s="42">
        <v>700</v>
      </c>
      <c r="I101" s="60">
        <v>0</v>
      </c>
      <c r="J101" s="42">
        <v>500</v>
      </c>
      <c r="K101" s="23">
        <v>459.59</v>
      </c>
      <c r="L101" s="46">
        <v>3000</v>
      </c>
      <c r="M101" s="74">
        <v>0</v>
      </c>
      <c r="N101" s="42">
        <v>3000</v>
      </c>
      <c r="O101" s="30">
        <v>0</v>
      </c>
      <c r="P101" s="30">
        <v>5000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7.100000000000001" customHeight="1" x14ac:dyDescent="0.3">
      <c r="A102" s="130" t="s">
        <v>148</v>
      </c>
      <c r="B102" s="115"/>
      <c r="C102" s="42">
        <v>250</v>
      </c>
      <c r="D102" s="21">
        <v>0</v>
      </c>
      <c r="E102" s="42">
        <v>0</v>
      </c>
      <c r="F102" s="82"/>
      <c r="G102" s="21">
        <v>0</v>
      </c>
      <c r="H102" s="42"/>
      <c r="I102" s="60"/>
      <c r="J102" s="42"/>
      <c r="K102" s="23"/>
      <c r="L102" s="46"/>
      <c r="M102" s="74"/>
      <c r="N102" s="42"/>
      <c r="O102" s="30"/>
      <c r="P102" s="30"/>
      <c r="Q102" s="13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 customHeight="1" x14ac:dyDescent="0.3">
      <c r="A103" s="105" t="s">
        <v>159</v>
      </c>
      <c r="B103" s="32"/>
      <c r="C103" s="42">
        <v>250</v>
      </c>
      <c r="D103" s="21">
        <v>0</v>
      </c>
      <c r="E103" s="42">
        <v>500</v>
      </c>
      <c r="F103" s="81"/>
      <c r="G103" s="21">
        <v>0</v>
      </c>
      <c r="H103" s="42">
        <v>0</v>
      </c>
      <c r="I103" s="30">
        <v>0</v>
      </c>
      <c r="J103" s="42">
        <v>0</v>
      </c>
      <c r="K103" s="30">
        <v>0</v>
      </c>
      <c r="L103" s="42">
        <v>0</v>
      </c>
      <c r="M103" s="30">
        <v>0</v>
      </c>
      <c r="N103" s="42">
        <v>0</v>
      </c>
      <c r="O103" s="30">
        <v>0</v>
      </c>
      <c r="P103" s="30">
        <v>0</v>
      </c>
    </row>
    <row r="104" spans="1:254" ht="17.100000000000001" customHeight="1" x14ac:dyDescent="0.3">
      <c r="A104" s="103" t="s">
        <v>40</v>
      </c>
      <c r="B104" s="9"/>
      <c r="C104" s="61">
        <f>SUM(C90:C103)</f>
        <v>2900</v>
      </c>
      <c r="D104" s="53">
        <f>SUM(D90:D103)</f>
        <v>112.77</v>
      </c>
      <c r="E104" s="61">
        <f>SUM(E90:E103)</f>
        <v>2700</v>
      </c>
      <c r="F104" s="61"/>
      <c r="G104" s="61">
        <f t="shared" ref="G104:P104" si="12">SUM(G90:G103)</f>
        <v>152.63999999999999</v>
      </c>
      <c r="H104" s="61">
        <f t="shared" si="12"/>
        <v>4400</v>
      </c>
      <c r="I104" s="61">
        <f t="shared" si="12"/>
        <v>677.42000000000007</v>
      </c>
      <c r="J104" s="61">
        <f t="shared" si="12"/>
        <v>4400</v>
      </c>
      <c r="K104" s="61">
        <f t="shared" si="12"/>
        <v>891.44</v>
      </c>
      <c r="L104" s="61">
        <f t="shared" si="12"/>
        <v>6450</v>
      </c>
      <c r="M104" s="61">
        <f t="shared" si="12"/>
        <v>326.07</v>
      </c>
      <c r="N104" s="61">
        <f t="shared" si="12"/>
        <v>6650</v>
      </c>
      <c r="O104" s="61">
        <f t="shared" si="12"/>
        <v>1118.76</v>
      </c>
      <c r="P104" s="61">
        <f t="shared" si="12"/>
        <v>8211.33</v>
      </c>
      <c r="Q104" s="13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7.100000000000001" customHeight="1" x14ac:dyDescent="0.3">
      <c r="A105" s="104"/>
      <c r="B105" s="8"/>
      <c r="C105" s="8"/>
      <c r="D105" s="8"/>
      <c r="E105" s="8"/>
      <c r="F105" s="8"/>
      <c r="G105" s="8"/>
      <c r="H105" s="8"/>
      <c r="I105" s="8"/>
      <c r="J105" s="25"/>
      <c r="K105" s="25"/>
      <c r="L105" s="14"/>
      <c r="M105" s="14"/>
      <c r="N105" s="17"/>
      <c r="O105" s="17"/>
      <c r="P105" s="17"/>
      <c r="Q105" s="1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7.100000000000001" customHeight="1" x14ac:dyDescent="0.3">
      <c r="A106" s="106" t="s">
        <v>50</v>
      </c>
      <c r="B106" s="4" t="s">
        <v>151</v>
      </c>
      <c r="C106" s="42">
        <v>44500</v>
      </c>
      <c r="D106" s="21">
        <v>0</v>
      </c>
      <c r="E106" s="42">
        <v>70000</v>
      </c>
      <c r="F106" s="30"/>
      <c r="G106" s="30">
        <v>61526</v>
      </c>
      <c r="H106" s="59">
        <v>92885.6</v>
      </c>
      <c r="I106" s="60">
        <f>58110.48+12865.8</f>
        <v>70976.28</v>
      </c>
      <c r="J106" s="42">
        <v>88900</v>
      </c>
      <c r="K106" s="23">
        <v>99611</v>
      </c>
      <c r="L106" s="46">
        <v>88900</v>
      </c>
      <c r="M106" s="74">
        <v>87662</v>
      </c>
      <c r="N106" s="42"/>
      <c r="O106" s="30"/>
      <c r="P106" s="30"/>
      <c r="Q106" s="1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7.100000000000001" customHeight="1" x14ac:dyDescent="0.3">
      <c r="A107" s="100" t="s">
        <v>23</v>
      </c>
      <c r="B107" s="4" t="s">
        <v>122</v>
      </c>
      <c r="C107" s="42">
        <v>22000</v>
      </c>
      <c r="D107" s="21">
        <v>0</v>
      </c>
      <c r="E107" s="42">
        <v>24000</v>
      </c>
      <c r="F107" s="30"/>
      <c r="G107" s="30">
        <v>0</v>
      </c>
      <c r="H107" s="59">
        <v>33025</v>
      </c>
      <c r="I107" s="60">
        <v>24358.6</v>
      </c>
      <c r="J107" s="42">
        <v>33025</v>
      </c>
      <c r="K107" s="23">
        <v>25989.3</v>
      </c>
      <c r="L107" s="46">
        <v>31843</v>
      </c>
      <c r="M107" s="74">
        <v>8453.34</v>
      </c>
      <c r="N107" s="42"/>
      <c r="O107" s="30"/>
      <c r="P107" s="30"/>
      <c r="Q107" s="1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7.100000000000001" customHeight="1" x14ac:dyDescent="0.3">
      <c r="A108" s="100" t="s">
        <v>54</v>
      </c>
      <c r="B108" s="4" t="s">
        <v>74</v>
      </c>
      <c r="C108" s="42">
        <v>4000</v>
      </c>
      <c r="D108" s="21">
        <v>0</v>
      </c>
      <c r="E108" s="42">
        <v>4000</v>
      </c>
      <c r="F108" s="30"/>
      <c r="G108" s="30">
        <v>0</v>
      </c>
      <c r="H108" s="59">
        <v>4400</v>
      </c>
      <c r="I108" s="60">
        <v>3539.45</v>
      </c>
      <c r="J108" s="42">
        <v>4400</v>
      </c>
      <c r="K108" s="23">
        <v>3601.27</v>
      </c>
      <c r="L108" s="46">
        <v>4000</v>
      </c>
      <c r="M108" s="74">
        <v>3927.04</v>
      </c>
      <c r="N108" s="42"/>
      <c r="O108" s="30">
        <v>3813.15</v>
      </c>
      <c r="P108" s="30">
        <v>2941.24</v>
      </c>
      <c r="Q108" s="1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7.100000000000001" customHeight="1" x14ac:dyDescent="0.3">
      <c r="A109" s="100" t="s">
        <v>156</v>
      </c>
      <c r="B109" s="4"/>
      <c r="C109" s="42"/>
      <c r="D109" s="21"/>
      <c r="E109" s="42"/>
      <c r="F109" s="30"/>
      <c r="G109" s="30">
        <v>405.74</v>
      </c>
      <c r="H109" s="59"/>
      <c r="I109" s="60"/>
      <c r="J109" s="42"/>
      <c r="K109" s="23"/>
      <c r="L109" s="46"/>
      <c r="M109" s="74"/>
      <c r="N109" s="42"/>
      <c r="O109" s="30"/>
      <c r="P109" s="30"/>
      <c r="Q109" s="1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7.100000000000001" customHeight="1" x14ac:dyDescent="0.3">
      <c r="A110" s="100" t="s">
        <v>20</v>
      </c>
      <c r="B110" s="4"/>
      <c r="C110" s="42">
        <v>250</v>
      </c>
      <c r="D110" s="21">
        <v>0</v>
      </c>
      <c r="E110" s="42">
        <v>250</v>
      </c>
      <c r="F110" s="30"/>
      <c r="G110" s="30">
        <v>0</v>
      </c>
      <c r="H110" s="59">
        <v>500</v>
      </c>
      <c r="I110" s="60">
        <v>0</v>
      </c>
      <c r="J110" s="42">
        <v>500</v>
      </c>
      <c r="K110" s="23">
        <v>0</v>
      </c>
      <c r="L110" s="46">
        <v>500</v>
      </c>
      <c r="M110" s="74"/>
      <c r="N110" s="42">
        <v>500</v>
      </c>
      <c r="O110" s="30"/>
      <c r="P110" s="30">
        <v>750</v>
      </c>
      <c r="Q110" s="13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7.100000000000001" customHeight="1" x14ac:dyDescent="0.3">
      <c r="A111" s="100" t="s">
        <v>21</v>
      </c>
      <c r="B111" s="4"/>
      <c r="C111" s="42">
        <v>250</v>
      </c>
      <c r="D111" s="21">
        <v>0</v>
      </c>
      <c r="E111" s="42">
        <v>250</v>
      </c>
      <c r="F111" s="30"/>
      <c r="G111" s="30">
        <v>0</v>
      </c>
      <c r="H111" s="59">
        <v>500</v>
      </c>
      <c r="I111" s="60">
        <v>0</v>
      </c>
      <c r="J111" s="42">
        <v>500</v>
      </c>
      <c r="K111" s="23">
        <v>0</v>
      </c>
      <c r="L111" s="46">
        <v>500</v>
      </c>
      <c r="M111" s="74"/>
      <c r="N111" s="42">
        <v>500</v>
      </c>
      <c r="O111" s="30">
        <v>500</v>
      </c>
      <c r="P111" s="30">
        <v>750</v>
      </c>
      <c r="Q111" s="13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7.100000000000001" customHeight="1" x14ac:dyDescent="0.3">
      <c r="A112" s="103" t="s">
        <v>41</v>
      </c>
      <c r="B112" s="9"/>
      <c r="C112" s="53">
        <f>SUM(C106:C111)</f>
        <v>71000</v>
      </c>
      <c r="D112" s="53">
        <f>SUM(D106:D111)</f>
        <v>0</v>
      </c>
      <c r="E112" s="53">
        <f>SUM(E106:E111)</f>
        <v>98500</v>
      </c>
      <c r="F112" s="61"/>
      <c r="G112" s="53">
        <f>SUM(G106:G111)</f>
        <v>61931.74</v>
      </c>
      <c r="H112" s="62">
        <f t="shared" ref="H112:M112" si="13">SUM(H106:H111)</f>
        <v>131310.6</v>
      </c>
      <c r="I112" s="62">
        <f t="shared" si="13"/>
        <v>98874.33</v>
      </c>
      <c r="J112" s="53">
        <f t="shared" si="13"/>
        <v>127325</v>
      </c>
      <c r="K112" s="62">
        <f t="shared" si="13"/>
        <v>129201.57</v>
      </c>
      <c r="L112" s="52">
        <f t="shared" si="13"/>
        <v>125743</v>
      </c>
      <c r="M112" s="52">
        <f t="shared" si="13"/>
        <v>100042.37999999999</v>
      </c>
      <c r="N112" s="53">
        <f>SUM(N107:N111)</f>
        <v>1000</v>
      </c>
      <c r="O112" s="53">
        <f>SUM(O107:O111)</f>
        <v>4313.1499999999996</v>
      </c>
      <c r="P112" s="53">
        <f>SUM(P107:P111)</f>
        <v>4441.24</v>
      </c>
      <c r="Q112" s="13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7.100000000000001" customHeight="1" x14ac:dyDescent="0.3">
      <c r="A113" s="104" t="s">
        <v>67</v>
      </c>
      <c r="B113" s="38"/>
      <c r="C113" s="80"/>
      <c r="D113" s="80"/>
      <c r="E113" s="39" t="s">
        <v>66</v>
      </c>
      <c r="F113" s="39" t="s">
        <v>66</v>
      </c>
      <c r="G113" s="39"/>
      <c r="H113" s="39" t="s">
        <v>66</v>
      </c>
      <c r="I113" s="39" t="s">
        <v>64</v>
      </c>
      <c r="J113" s="39" t="s">
        <v>64</v>
      </c>
      <c r="K113" s="39" t="s">
        <v>64</v>
      </c>
      <c r="L113" s="39" t="s">
        <v>64</v>
      </c>
      <c r="M113" s="39" t="s">
        <v>64</v>
      </c>
      <c r="N113" s="39" t="s">
        <v>64</v>
      </c>
      <c r="O113" s="39" t="s">
        <v>64</v>
      </c>
      <c r="P113" s="39" t="s">
        <v>64</v>
      </c>
      <c r="Q113" s="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7.100000000000001" customHeight="1" x14ac:dyDescent="0.3">
      <c r="A114" s="100" t="s">
        <v>25</v>
      </c>
      <c r="B114" s="5" t="s">
        <v>181</v>
      </c>
      <c r="C114" s="42">
        <v>10500</v>
      </c>
      <c r="D114" s="30">
        <v>0</v>
      </c>
      <c r="E114" s="42">
        <v>3500</v>
      </c>
      <c r="F114" s="30"/>
      <c r="G114" s="30">
        <v>0</v>
      </c>
      <c r="H114" s="42">
        <v>3500</v>
      </c>
      <c r="I114" s="30">
        <v>3500</v>
      </c>
      <c r="J114" s="42">
        <v>3500</v>
      </c>
      <c r="K114" s="23">
        <v>3500</v>
      </c>
      <c r="L114" s="46">
        <v>3500</v>
      </c>
      <c r="M114" s="74">
        <v>2532</v>
      </c>
      <c r="N114" s="42">
        <v>3500</v>
      </c>
      <c r="O114" s="30">
        <v>3500</v>
      </c>
      <c r="P114" s="30">
        <v>3500</v>
      </c>
      <c r="Q114" s="13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7.100000000000001" customHeight="1" x14ac:dyDescent="0.3">
      <c r="A115" s="100" t="s">
        <v>25</v>
      </c>
      <c r="B115" s="5" t="s">
        <v>101</v>
      </c>
      <c r="C115" s="42">
        <v>2000</v>
      </c>
      <c r="D115" s="30">
        <v>0</v>
      </c>
      <c r="E115" s="42">
        <v>2000</v>
      </c>
      <c r="F115" s="30"/>
      <c r="G115" s="30">
        <v>1957</v>
      </c>
      <c r="H115" s="42">
        <v>2500</v>
      </c>
      <c r="I115" s="30">
        <v>3354.64</v>
      </c>
      <c r="J115" s="42">
        <v>2500</v>
      </c>
      <c r="K115" s="23">
        <v>2500</v>
      </c>
      <c r="L115" s="46">
        <v>2500</v>
      </c>
      <c r="M115" s="74">
        <v>2500</v>
      </c>
      <c r="N115" s="42">
        <v>2500</v>
      </c>
      <c r="O115" s="30">
        <v>2500</v>
      </c>
      <c r="P115" s="30">
        <v>2500</v>
      </c>
      <c r="Q115" s="13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7.100000000000001" customHeight="1" x14ac:dyDescent="0.3">
      <c r="A116" s="100" t="s">
        <v>26</v>
      </c>
      <c r="B116" s="5" t="s">
        <v>101</v>
      </c>
      <c r="C116" s="42">
        <v>2000</v>
      </c>
      <c r="D116" s="30">
        <v>0</v>
      </c>
      <c r="E116" s="42">
        <v>2000</v>
      </c>
      <c r="F116" s="30"/>
      <c r="G116" s="30">
        <v>2500</v>
      </c>
      <c r="H116" s="42">
        <v>2500</v>
      </c>
      <c r="I116" s="30">
        <v>3990.02</v>
      </c>
      <c r="J116" s="42">
        <v>2500</v>
      </c>
      <c r="K116" s="23">
        <v>2367.06</v>
      </c>
      <c r="L116" s="46">
        <v>2500</v>
      </c>
      <c r="M116" s="74">
        <v>2500</v>
      </c>
      <c r="N116" s="42">
        <v>2500</v>
      </c>
      <c r="O116" s="30">
        <v>2500</v>
      </c>
      <c r="P116" s="30">
        <v>2500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7.100000000000001" customHeight="1" x14ac:dyDescent="0.3">
      <c r="A117" s="100" t="s">
        <v>28</v>
      </c>
      <c r="B117" s="5" t="s">
        <v>101</v>
      </c>
      <c r="C117" s="42">
        <v>2000</v>
      </c>
      <c r="D117" s="30">
        <v>0</v>
      </c>
      <c r="E117" s="42">
        <v>2000</v>
      </c>
      <c r="F117" s="30"/>
      <c r="G117" s="30">
        <v>3218</v>
      </c>
      <c r="H117" s="42">
        <v>2500</v>
      </c>
      <c r="I117" s="30">
        <v>4469.24</v>
      </c>
      <c r="J117" s="42">
        <v>2500</v>
      </c>
      <c r="K117" s="23">
        <v>2500</v>
      </c>
      <c r="L117" s="46">
        <v>2500</v>
      </c>
      <c r="M117" s="74">
        <v>2283.71</v>
      </c>
      <c r="N117" s="42">
        <v>2500</v>
      </c>
      <c r="O117" s="30">
        <v>2500</v>
      </c>
      <c r="P117" s="30">
        <v>0</v>
      </c>
      <c r="Q117" s="13"/>
      <c r="R117" s="13"/>
      <c r="S117" s="13"/>
      <c r="T117" s="13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7.100000000000001" customHeight="1" x14ac:dyDescent="0.3">
      <c r="A118" s="99" t="s">
        <v>27</v>
      </c>
      <c r="B118" s="20" t="s">
        <v>152</v>
      </c>
      <c r="C118" s="42">
        <v>1000</v>
      </c>
      <c r="D118" s="30">
        <v>0</v>
      </c>
      <c r="E118" s="42">
        <v>1000</v>
      </c>
      <c r="F118" s="30"/>
      <c r="G118" s="30">
        <v>1165</v>
      </c>
      <c r="H118" s="42">
        <v>1800</v>
      </c>
      <c r="I118" s="30">
        <v>1372.08</v>
      </c>
      <c r="J118" s="42">
        <v>1800</v>
      </c>
      <c r="K118" s="30">
        <v>1719.52</v>
      </c>
      <c r="L118" s="46">
        <v>1800</v>
      </c>
      <c r="M118" s="74">
        <v>0</v>
      </c>
      <c r="N118" s="42">
        <v>1800</v>
      </c>
      <c r="O118" s="30">
        <v>1800</v>
      </c>
      <c r="P118" s="30">
        <v>0</v>
      </c>
      <c r="Q118" s="13"/>
      <c r="R118" s="13"/>
      <c r="S118" s="13"/>
      <c r="T118" s="13"/>
      <c r="U118" s="13"/>
      <c r="V118" s="13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7.100000000000001" customHeight="1" x14ac:dyDescent="0.3">
      <c r="A119" s="65" t="s">
        <v>154</v>
      </c>
      <c r="B119" s="36" t="s">
        <v>101</v>
      </c>
      <c r="C119" s="42">
        <v>4500</v>
      </c>
      <c r="D119" s="30">
        <v>0</v>
      </c>
      <c r="E119" s="42">
        <v>3000</v>
      </c>
      <c r="F119" s="30"/>
      <c r="G119" s="30">
        <v>3430</v>
      </c>
      <c r="H119" s="42">
        <v>4000</v>
      </c>
      <c r="I119" s="30">
        <v>3447.06</v>
      </c>
      <c r="J119" s="50">
        <v>0</v>
      </c>
      <c r="K119" s="37">
        <v>3518.69</v>
      </c>
      <c r="L119" s="46">
        <v>4000</v>
      </c>
      <c r="M119" s="74">
        <v>3620.9</v>
      </c>
      <c r="N119" s="42">
        <v>4000</v>
      </c>
      <c r="O119" s="30">
        <v>3000</v>
      </c>
      <c r="P119" s="30">
        <v>4248.59</v>
      </c>
      <c r="Q119" s="13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7.100000000000001" customHeight="1" x14ac:dyDescent="0.3">
      <c r="A120" s="100" t="s">
        <v>61</v>
      </c>
      <c r="B120" s="20" t="s">
        <v>152</v>
      </c>
      <c r="C120" s="42">
        <v>1000</v>
      </c>
      <c r="D120" s="30">
        <v>0</v>
      </c>
      <c r="E120" s="42">
        <v>1000</v>
      </c>
      <c r="F120" s="30"/>
      <c r="G120" s="30">
        <v>1265</v>
      </c>
      <c r="H120" s="42">
        <v>1800</v>
      </c>
      <c r="I120" s="30">
        <v>0</v>
      </c>
      <c r="J120" s="42">
        <v>1800</v>
      </c>
      <c r="K120" s="23">
        <v>1729.19</v>
      </c>
      <c r="L120" s="46">
        <v>1800</v>
      </c>
      <c r="M120" s="74">
        <v>1330.86</v>
      </c>
      <c r="N120" s="42">
        <v>1800</v>
      </c>
      <c r="O120" s="30">
        <v>1704.56</v>
      </c>
      <c r="P120" s="30">
        <v>1689.56</v>
      </c>
      <c r="Q120" s="13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7.100000000000001" customHeight="1" x14ac:dyDescent="0.3">
      <c r="A121" s="100" t="s">
        <v>153</v>
      </c>
      <c r="B121" s="20" t="s">
        <v>152</v>
      </c>
      <c r="C121" s="42">
        <v>1000</v>
      </c>
      <c r="D121" s="30">
        <v>0</v>
      </c>
      <c r="E121" s="63">
        <v>0</v>
      </c>
      <c r="F121" s="116"/>
      <c r="G121" s="116">
        <v>0</v>
      </c>
      <c r="H121" s="63"/>
      <c r="I121" s="30"/>
      <c r="J121" s="50"/>
      <c r="K121" s="37"/>
      <c r="L121" s="46"/>
      <c r="M121" s="74"/>
      <c r="N121" s="42"/>
      <c r="O121" s="30"/>
      <c r="P121" s="30"/>
      <c r="Q121" s="13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7.100000000000001" customHeight="1" x14ac:dyDescent="0.3">
      <c r="A122" s="100" t="s">
        <v>42</v>
      </c>
      <c r="B122" s="20" t="s">
        <v>152</v>
      </c>
      <c r="C122" s="49">
        <v>1000</v>
      </c>
      <c r="D122" s="30">
        <v>0</v>
      </c>
      <c r="E122" s="49">
        <v>1000</v>
      </c>
      <c r="F122" s="78"/>
      <c r="G122" s="78">
        <v>0</v>
      </c>
      <c r="H122" s="49">
        <v>1800</v>
      </c>
      <c r="I122" s="30">
        <v>897.06</v>
      </c>
      <c r="J122" s="50">
        <v>0</v>
      </c>
      <c r="K122" s="37">
        <v>525.52</v>
      </c>
      <c r="L122" s="46">
        <v>1800</v>
      </c>
      <c r="M122" s="74">
        <v>1381.9</v>
      </c>
      <c r="N122" s="42">
        <v>1800</v>
      </c>
      <c r="O122" s="30">
        <v>1800</v>
      </c>
      <c r="P122" s="30">
        <v>0</v>
      </c>
      <c r="Q122" s="1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7.100000000000001" customHeight="1" x14ac:dyDescent="0.3">
      <c r="A123" s="97" t="s">
        <v>60</v>
      </c>
      <c r="B123" s="20" t="s">
        <v>152</v>
      </c>
      <c r="C123" s="49">
        <v>1000</v>
      </c>
      <c r="D123" s="30">
        <v>0</v>
      </c>
      <c r="E123" s="49">
        <v>1000</v>
      </c>
      <c r="F123" s="78"/>
      <c r="G123" s="78">
        <v>0</v>
      </c>
      <c r="H123" s="49">
        <v>1800</v>
      </c>
      <c r="I123" s="30">
        <v>1800</v>
      </c>
      <c r="J123" s="50">
        <v>0</v>
      </c>
      <c r="K123" s="37">
        <v>460</v>
      </c>
      <c r="L123" s="46">
        <v>0</v>
      </c>
      <c r="M123" s="74">
        <v>0</v>
      </c>
      <c r="N123" s="42">
        <v>0</v>
      </c>
      <c r="O123" s="30">
        <v>0</v>
      </c>
      <c r="P123" s="30">
        <v>0</v>
      </c>
      <c r="Q123" s="13"/>
      <c r="R123" s="13"/>
      <c r="S123" s="13"/>
      <c r="T123" s="1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117" customFormat="1" ht="17.100000000000001" customHeight="1" x14ac:dyDescent="0.3">
      <c r="A124" s="97" t="s">
        <v>183</v>
      </c>
      <c r="B124" s="20" t="s">
        <v>152</v>
      </c>
      <c r="C124" s="131">
        <v>1000</v>
      </c>
      <c r="D124" s="30"/>
      <c r="E124" s="131"/>
      <c r="F124" s="132"/>
      <c r="G124" s="132"/>
      <c r="H124" s="131"/>
      <c r="I124" s="64"/>
      <c r="J124" s="50"/>
      <c r="K124" s="37"/>
      <c r="L124" s="46"/>
      <c r="M124" s="74"/>
      <c r="N124" s="42"/>
      <c r="O124" s="30"/>
      <c r="P124" s="30"/>
      <c r="Q124" s="13"/>
      <c r="R124" s="13"/>
      <c r="S124" s="13"/>
      <c r="T124" s="13"/>
      <c r="U124" s="13"/>
      <c r="V124" s="13"/>
    </row>
    <row r="125" spans="1:254" ht="17.100000000000001" customHeight="1" x14ac:dyDescent="0.3">
      <c r="A125" s="100" t="s">
        <v>24</v>
      </c>
      <c r="B125" s="5" t="s">
        <v>102</v>
      </c>
      <c r="C125" s="42">
        <v>0</v>
      </c>
      <c r="D125" s="30">
        <v>0</v>
      </c>
      <c r="E125" s="42">
        <v>500</v>
      </c>
      <c r="F125" s="30" t="s">
        <v>58</v>
      </c>
      <c r="G125" s="30">
        <v>0</v>
      </c>
      <c r="H125" s="42">
        <v>0</v>
      </c>
      <c r="I125" s="30">
        <v>0</v>
      </c>
      <c r="J125" s="42">
        <v>500</v>
      </c>
      <c r="K125" s="23">
        <v>0</v>
      </c>
      <c r="L125" s="46">
        <v>0</v>
      </c>
      <c r="M125" s="74">
        <v>0</v>
      </c>
      <c r="N125" s="42">
        <v>0</v>
      </c>
      <c r="O125" s="30">
        <v>1202.19</v>
      </c>
      <c r="P125" s="30">
        <v>0</v>
      </c>
      <c r="Q125" s="13"/>
      <c r="R125" s="13"/>
      <c r="S125" s="13"/>
      <c r="T125" s="13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s="128" customFormat="1" ht="17.100000000000001" customHeight="1" x14ac:dyDescent="0.3">
      <c r="A126" s="118" t="s">
        <v>119</v>
      </c>
      <c r="B126" s="119" t="s">
        <v>58</v>
      </c>
      <c r="C126" s="120">
        <v>500</v>
      </c>
      <c r="D126" s="121">
        <v>0</v>
      </c>
      <c r="E126" s="120">
        <v>500</v>
      </c>
      <c r="F126" s="122"/>
      <c r="G126" s="122">
        <v>-929</v>
      </c>
      <c r="H126" s="120">
        <v>0</v>
      </c>
      <c r="I126" s="122">
        <v>500</v>
      </c>
      <c r="J126" s="123">
        <v>0</v>
      </c>
      <c r="K126" s="124">
        <v>500</v>
      </c>
      <c r="L126" s="125">
        <v>0</v>
      </c>
      <c r="M126" s="126" t="s">
        <v>58</v>
      </c>
      <c r="N126" s="123">
        <v>0</v>
      </c>
      <c r="O126" s="121">
        <v>0</v>
      </c>
      <c r="P126" s="121">
        <v>0</v>
      </c>
      <c r="Q126" s="127"/>
      <c r="R126" s="127"/>
      <c r="S126" s="127"/>
      <c r="T126" s="127"/>
      <c r="U126" s="127"/>
      <c r="V126" s="127"/>
    </row>
    <row r="127" spans="1:254" ht="17.100000000000001" customHeight="1" x14ac:dyDescent="0.3">
      <c r="A127" s="100" t="s">
        <v>161</v>
      </c>
      <c r="B127" s="5" t="s">
        <v>162</v>
      </c>
      <c r="C127" s="109">
        <v>0</v>
      </c>
      <c r="D127" s="5"/>
      <c r="E127" s="54"/>
      <c r="F127" s="20"/>
      <c r="G127" s="20"/>
      <c r="H127" s="42" t="s">
        <v>58</v>
      </c>
      <c r="I127" s="40"/>
      <c r="J127" s="109">
        <v>16150</v>
      </c>
      <c r="K127" s="40"/>
      <c r="L127" s="46"/>
      <c r="M127" s="74"/>
      <c r="N127" s="47"/>
      <c r="O127" s="76"/>
      <c r="P127" s="76"/>
      <c r="Q127" s="13"/>
      <c r="R127" s="13"/>
      <c r="S127" s="13"/>
      <c r="T127" s="13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7.100000000000001" customHeight="1" x14ac:dyDescent="0.3">
      <c r="A128" s="103" t="s">
        <v>43</v>
      </c>
      <c r="B128" s="73" t="s">
        <v>110</v>
      </c>
      <c r="C128" s="53">
        <f>SUM(C114:C127)</f>
        <v>27500</v>
      </c>
      <c r="D128" s="53">
        <f>SUM(D114:D127)</f>
        <v>0</v>
      </c>
      <c r="E128" s="53">
        <f>SUM(E114:E127)</f>
        <v>17500</v>
      </c>
      <c r="F128" s="53"/>
      <c r="G128" s="53">
        <f t="shared" ref="G128:P128" si="14">SUM(G114:G127)</f>
        <v>12606</v>
      </c>
      <c r="H128" s="53">
        <f t="shared" si="14"/>
        <v>22200</v>
      </c>
      <c r="I128" s="53">
        <f t="shared" si="14"/>
        <v>23330.100000000002</v>
      </c>
      <c r="J128" s="53">
        <f t="shared" si="14"/>
        <v>31250</v>
      </c>
      <c r="K128" s="53">
        <f t="shared" si="14"/>
        <v>19319.98</v>
      </c>
      <c r="L128" s="53">
        <f t="shared" si="14"/>
        <v>20400</v>
      </c>
      <c r="M128" s="53">
        <f t="shared" si="14"/>
        <v>16149.369999999999</v>
      </c>
      <c r="N128" s="53">
        <f t="shared" si="14"/>
        <v>20400</v>
      </c>
      <c r="O128" s="53">
        <f t="shared" si="14"/>
        <v>20506.75</v>
      </c>
      <c r="P128" s="53">
        <f t="shared" si="14"/>
        <v>14438.15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7.100000000000001" customHeight="1" x14ac:dyDescent="0.3">
      <c r="A129" s="110" t="s">
        <v>44</v>
      </c>
      <c r="B129" s="10"/>
      <c r="C129" s="10"/>
      <c r="D129" s="10"/>
      <c r="E129" s="10"/>
      <c r="F129" s="10"/>
      <c r="G129" s="10"/>
      <c r="H129" s="10"/>
      <c r="I129" s="10"/>
      <c r="J129" s="27"/>
      <c r="K129" s="27"/>
      <c r="L129" s="16"/>
      <c r="M129" s="16"/>
      <c r="N129" s="18"/>
      <c r="O129" s="18"/>
      <c r="P129" s="18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 customHeight="1" x14ac:dyDescent="0.3">
      <c r="A130" s="100" t="s">
        <v>18</v>
      </c>
      <c r="B130" s="4"/>
      <c r="C130" s="4">
        <v>2000</v>
      </c>
      <c r="D130" s="4"/>
      <c r="E130" s="23">
        <v>1000</v>
      </c>
      <c r="F130" s="23"/>
      <c r="G130" s="23"/>
      <c r="H130" s="26"/>
      <c r="I130" s="26"/>
      <c r="J130" s="23">
        <v>1000</v>
      </c>
      <c r="K130" s="23"/>
      <c r="L130" s="15">
        <v>4550</v>
      </c>
      <c r="M130" s="15"/>
      <c r="N130" s="23">
        <v>4550</v>
      </c>
      <c r="O130" s="23">
        <v>4550</v>
      </c>
      <c r="P130" s="23">
        <v>4550</v>
      </c>
    </row>
    <row r="131" spans="1:254" ht="15" customHeight="1" x14ac:dyDescent="0.3">
      <c r="A131" s="103" t="s">
        <v>120</v>
      </c>
      <c r="B131" s="11"/>
      <c r="C131" s="26">
        <f>SUM(C53+C59+C66+C80+C88+C104+C112+C128+C130)</f>
        <v>365406</v>
      </c>
      <c r="D131" s="26">
        <f>SUM(D53+D59+D66+D80+D88+D104+D112+D128+D130)</f>
        <v>66573.259999999995</v>
      </c>
      <c r="E131" s="26">
        <f>SUM(E53+E59+E66+E80+E88+E104+E112+E128+E130)</f>
        <v>391421.4</v>
      </c>
      <c r="F131" s="26"/>
      <c r="G131" s="26">
        <f>SUM(G53+G66+G80+G88+G104+G112+G128+G130)</f>
        <v>149858.09</v>
      </c>
      <c r="H131" s="26">
        <f t="shared" ref="H131:P131" si="15">SUM(H53+H59+H66+H80+H88+H104+H112+H128+H130)</f>
        <v>301720.59999999998</v>
      </c>
      <c r="I131" s="26">
        <f t="shared" si="15"/>
        <v>238763.77000000002</v>
      </c>
      <c r="J131" s="26">
        <f t="shared" si="15"/>
        <v>306835</v>
      </c>
      <c r="K131" s="26">
        <f t="shared" si="15"/>
        <v>293447.28000000003</v>
      </c>
      <c r="L131" s="26">
        <f t="shared" si="15"/>
        <v>292888</v>
      </c>
      <c r="M131" s="26">
        <f t="shared" si="15"/>
        <v>240773.2</v>
      </c>
      <c r="N131" s="26">
        <f t="shared" si="15"/>
        <v>155160</v>
      </c>
      <c r="O131" s="26">
        <f t="shared" si="15"/>
        <v>160478.97</v>
      </c>
      <c r="P131" s="26">
        <f t="shared" si="15"/>
        <v>105040.77</v>
      </c>
    </row>
    <row r="132" spans="1:254" ht="15" customHeight="1" x14ac:dyDescent="0.3">
      <c r="A132" s="111"/>
      <c r="B132" s="12"/>
      <c r="C132" s="12"/>
      <c r="D132" s="12"/>
      <c r="E132" s="12"/>
      <c r="F132" s="12"/>
      <c r="G132" s="12"/>
      <c r="H132" s="24"/>
      <c r="I132" s="24"/>
      <c r="J132" s="24"/>
      <c r="K132" s="24"/>
      <c r="L132" s="12"/>
      <c r="M132" s="12"/>
      <c r="N132" s="12"/>
      <c r="O132" s="12"/>
      <c r="P132" s="12"/>
    </row>
    <row r="133" spans="1:254" ht="15" customHeight="1" x14ac:dyDescent="0.3">
      <c r="A133" s="112"/>
      <c r="B133" s="33" t="s">
        <v>45</v>
      </c>
      <c r="C133" s="34">
        <f>C35-C131</f>
        <v>-6800</v>
      </c>
      <c r="D133" s="34">
        <f>D35-D131</f>
        <v>133425.16000000003</v>
      </c>
      <c r="E133" s="34">
        <f>E35-E131</f>
        <v>1735</v>
      </c>
      <c r="F133" s="34"/>
      <c r="G133" s="34">
        <v>37771</v>
      </c>
      <c r="H133" s="34">
        <f t="shared" ref="H133:P133" si="16">H35-H131</f>
        <v>-13088</v>
      </c>
      <c r="I133" s="34">
        <f t="shared" si="16"/>
        <v>-9355.9599999999919</v>
      </c>
      <c r="J133" s="34">
        <f t="shared" si="16"/>
        <v>-24945</v>
      </c>
      <c r="K133" s="34">
        <f t="shared" si="16"/>
        <v>-36029.840000000026</v>
      </c>
      <c r="L133" s="34">
        <f t="shared" si="16"/>
        <v>-11735</v>
      </c>
      <c r="M133" s="34">
        <f t="shared" si="16"/>
        <v>39046</v>
      </c>
      <c r="N133" s="34">
        <f t="shared" si="16"/>
        <v>12650</v>
      </c>
      <c r="O133" s="34">
        <f t="shared" si="16"/>
        <v>12712.119999999995</v>
      </c>
      <c r="P133" s="34">
        <f t="shared" si="16"/>
        <v>5040.5399999999936</v>
      </c>
    </row>
    <row r="134" spans="1:254" ht="15" customHeight="1" x14ac:dyDescent="0.3">
      <c r="G134" s="13" t="s">
        <v>58</v>
      </c>
    </row>
    <row r="138" spans="1:254" ht="15" customHeight="1" x14ac:dyDescent="0.3">
      <c r="H138" s="22"/>
      <c r="I138" s="22"/>
    </row>
  </sheetData>
  <mergeCells count="7">
    <mergeCell ref="A17:B17"/>
    <mergeCell ref="A38:B38"/>
    <mergeCell ref="A1:N1"/>
    <mergeCell ref="A6:B6"/>
    <mergeCell ref="A12:B12"/>
    <mergeCell ref="A2:N2"/>
    <mergeCell ref="A3:N3"/>
  </mergeCells>
  <phoneticPr fontId="9" type="noConversion"/>
  <printOptions horizontalCentered="1"/>
  <pageMargins left="0.5" right="0.5" top="0.5" bottom="0.5" header="0" footer="0"/>
  <pageSetup scale="55" fitToHeight="2" orientation="portrait" r:id="rId1"/>
  <headerFooter scaleWithDoc="0" alignWithMargins="0">
    <oddFooter>&amp;C&amp;"Calibri,Regular"&amp;11&amp;K000000&amp;P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Orsini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Bennett</dc:creator>
  <cp:lastModifiedBy>Ken P. Martin</cp:lastModifiedBy>
  <cp:lastPrinted>2020-08-03T23:51:15Z</cp:lastPrinted>
  <dcterms:created xsi:type="dcterms:W3CDTF">2016-05-05T19:54:09Z</dcterms:created>
  <dcterms:modified xsi:type="dcterms:W3CDTF">2021-05-11T21:46:08Z</dcterms:modified>
</cp:coreProperties>
</file>