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otary\DistrictGrants\DistGrants2020.2021\"/>
    </mc:Choice>
  </mc:AlternateContent>
  <xr:revisionPtr revIDLastSave="0" documentId="13_ncr:1_{EE23367F-FA75-415F-8A10-D924F74CEA86}" xr6:coauthVersionLast="45" xr6:coauthVersionMax="45" xr10:uidLastSave="{00000000-0000-0000-0000-000000000000}"/>
  <bookViews>
    <workbookView xWindow="2685" yWindow="2685" windowWidth="21600" windowHeight="11385" xr2:uid="{1CA8F853-119D-40CB-8DB9-63A7F883228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8" i="1" l="1"/>
  <c r="H2" i="1"/>
  <c r="H14" i="1"/>
  <c r="H9" i="1"/>
  <c r="H16" i="1"/>
  <c r="H20" i="1"/>
  <c r="H25" i="1"/>
  <c r="H31" i="1"/>
  <c r="H43" i="1"/>
  <c r="H41" i="1"/>
  <c r="H47" i="1"/>
  <c r="H5" i="1"/>
  <c r="H10" i="1"/>
  <c r="H21" i="1"/>
  <c r="H28" i="1"/>
  <c r="H38" i="1"/>
  <c r="H46" i="1"/>
  <c r="H48" i="1"/>
  <c r="H51" i="1"/>
  <c r="H58" i="1"/>
  <c r="H59" i="1"/>
  <c r="H7" i="1"/>
  <c r="H27" i="1"/>
  <c r="H30" i="1"/>
  <c r="H37" i="1"/>
  <c r="H55" i="1"/>
  <c r="N14" i="1"/>
  <c r="H36" i="1" l="1"/>
  <c r="H52" i="1"/>
  <c r="H4" i="1"/>
  <c r="H57" i="1"/>
  <c r="H24" i="1"/>
  <c r="H6" i="1"/>
  <c r="H40" i="1"/>
  <c r="H23" i="1"/>
  <c r="H3" i="1"/>
  <c r="H15" i="1"/>
  <c r="H18" i="1"/>
  <c r="H22" i="1"/>
  <c r="H26" i="1"/>
  <c r="H50" i="1"/>
  <c r="H54" i="1"/>
  <c r="H17" i="1"/>
  <c r="H29" i="1"/>
  <c r="H33" i="1"/>
  <c r="H44" i="1"/>
  <c r="H34" i="1"/>
  <c r="L60" i="1" l="1"/>
  <c r="N76" i="1" l="1"/>
  <c r="E69" i="1"/>
  <c r="G70" i="1" s="1"/>
  <c r="N2" i="1" l="1"/>
  <c r="N31" i="1"/>
  <c r="N9" i="1"/>
  <c r="N16" i="1"/>
  <c r="N20" i="1"/>
  <c r="N25" i="1"/>
  <c r="N43" i="1"/>
  <c r="N41" i="1"/>
  <c r="N47" i="1"/>
  <c r="N46" i="1"/>
  <c r="N10" i="1"/>
  <c r="N21" i="1"/>
  <c r="N38" i="1"/>
  <c r="N48" i="1"/>
  <c r="N51" i="1"/>
  <c r="N59" i="1"/>
  <c r="N28" i="1"/>
  <c r="N5" i="1"/>
  <c r="N58" i="1"/>
  <c r="N7" i="1"/>
  <c r="N27" i="1"/>
  <c r="N55" i="1"/>
  <c r="N30" i="1"/>
  <c r="N37" i="1"/>
  <c r="N36" i="1"/>
  <c r="N26" i="1"/>
  <c r="N52" i="1"/>
  <c r="N4" i="1"/>
  <c r="N57" i="1"/>
  <c r="N24" i="1"/>
  <c r="N6" i="1"/>
  <c r="N40" i="1"/>
  <c r="N23" i="1"/>
  <c r="N15" i="1"/>
  <c r="N50" i="1"/>
  <c r="N18" i="1"/>
  <c r="N22" i="1"/>
  <c r="N54" i="1"/>
  <c r="N17" i="1"/>
  <c r="N29" i="1"/>
  <c r="N33" i="1"/>
  <c r="N44" i="1"/>
  <c r="N34" i="1"/>
  <c r="H53" i="1"/>
  <c r="N53" i="1" s="1"/>
  <c r="H56" i="1"/>
  <c r="N56" i="1" s="1"/>
  <c r="H35" i="1"/>
  <c r="N35" i="1" s="1"/>
  <c r="H11" i="1"/>
  <c r="N11" i="1" s="1"/>
  <c r="H8" i="1"/>
  <c r="N8" i="1" s="1"/>
  <c r="H13" i="1"/>
  <c r="N13" i="1" s="1"/>
  <c r="H19" i="1"/>
  <c r="N19" i="1" s="1"/>
  <c r="H32" i="1"/>
  <c r="N32" i="1" s="1"/>
  <c r="H39" i="1"/>
  <c r="N39" i="1" s="1"/>
  <c r="H42" i="1"/>
  <c r="N42" i="1" s="1"/>
  <c r="H45" i="1"/>
  <c r="N45" i="1" s="1"/>
  <c r="H49" i="1"/>
  <c r="N49" i="1" s="1"/>
  <c r="H12" i="1"/>
  <c r="N12" i="1" s="1"/>
  <c r="H60" i="1" l="1"/>
  <c r="N3" i="1"/>
  <c r="N60" i="1" s="1"/>
  <c r="K60" i="1"/>
  <c r="J60" i="1"/>
  <c r="I60" i="1"/>
  <c r="N70" i="1" l="1"/>
  <c r="N77" i="1" s="1"/>
  <c r="L61" i="1"/>
  <c r="H70" i="1"/>
  <c r="G60" i="1" l="1"/>
  <c r="E60" i="1"/>
  <c r="H71" i="1" l="1"/>
</calcChain>
</file>

<file path=xl/sharedStrings.xml><?xml version="1.0" encoding="utf-8"?>
<sst xmlns="http://schemas.openxmlformats.org/spreadsheetml/2006/main" count="151" uniqueCount="146">
  <si>
    <t>Club Name</t>
  </si>
  <si>
    <t>Grant Title</t>
  </si>
  <si>
    <t>Club DDF</t>
  </si>
  <si>
    <t>Project Total</t>
  </si>
  <si>
    <t>Club Funds</t>
  </si>
  <si>
    <t>DDF Ask</t>
  </si>
  <si>
    <t>Dist DDF</t>
  </si>
  <si>
    <t>Columbia County West</t>
  </si>
  <si>
    <t>Food for the Needed in a Land of Plenty</t>
  </si>
  <si>
    <t>Thompson</t>
  </si>
  <si>
    <t>Hygiene Kit Project</t>
  </si>
  <si>
    <t>Union County</t>
  </si>
  <si>
    <t>Dictionaries for 3rd Graders in Union City Schools</t>
  </si>
  <si>
    <t>Johns Creek</t>
  </si>
  <si>
    <t>Leadership Johns Creek</t>
  </si>
  <si>
    <t>Columbia County</t>
  </si>
  <si>
    <t>Boys With a Future</t>
  </si>
  <si>
    <t>Cherokee County</t>
  </si>
  <si>
    <t>Title 1 Elementary School Enrichment &amp; Support</t>
  </si>
  <si>
    <t>Conyers</t>
  </si>
  <si>
    <t>Backpack for Homeless</t>
  </si>
  <si>
    <t>e-Club of South</t>
  </si>
  <si>
    <t>Family Promise Renovation Project</t>
  </si>
  <si>
    <t>Helen</t>
  </si>
  <si>
    <t>Scholarship Funds</t>
  </si>
  <si>
    <t>Lawrenceville</t>
  </si>
  <si>
    <t>Scholarship High School Students</t>
  </si>
  <si>
    <t>Martinez Evans</t>
  </si>
  <si>
    <t>A Place to Dream</t>
  </si>
  <si>
    <t>North Oconee</t>
  </si>
  <si>
    <t>Rome Seven Hills</t>
  </si>
  <si>
    <t>Cancer Patient Support</t>
  </si>
  <si>
    <t>Athens</t>
  </si>
  <si>
    <t>3rd Grade Dictionary Project</t>
  </si>
  <si>
    <t>Hartwell</t>
  </si>
  <si>
    <t>Rotary &amp; Hart Partners Backpack Food &amp; Pantry</t>
  </si>
  <si>
    <t>Classic City of Athens</t>
  </si>
  <si>
    <t>JJ Harris Elementary School Picnic Tables</t>
  </si>
  <si>
    <t>Dalton</t>
  </si>
  <si>
    <t>Rotary of Dalton GED Program</t>
  </si>
  <si>
    <t>Elberton</t>
  </si>
  <si>
    <t>Safe House Cabin Improvements</t>
  </si>
  <si>
    <t>Gilmer County</t>
  </si>
  <si>
    <t>Gilmer High School Wrap Around Project</t>
  </si>
  <si>
    <t>Morgan County</t>
  </si>
  <si>
    <t>Pets Love Vets</t>
  </si>
  <si>
    <t>Madison County</t>
  </si>
  <si>
    <t>Food 2 Kids</t>
  </si>
  <si>
    <t>Oconee County</t>
  </si>
  <si>
    <t>Dictionary Project  &amp; Dolly Parton Imagination Library</t>
  </si>
  <si>
    <t>Clayton</t>
  </si>
  <si>
    <t>Etowah Cartersville</t>
  </si>
  <si>
    <t>Hope for Christmas Food Sponsorship</t>
  </si>
  <si>
    <t>Lanier Forsyth</t>
  </si>
  <si>
    <t>Conflict Transformation Across Borders</t>
  </si>
  <si>
    <t>Rome</t>
  </si>
  <si>
    <t>Deaf Children School of Ponce de Leon of Puerto Rico</t>
  </si>
  <si>
    <t>South Hall County</t>
  </si>
  <si>
    <t>UNG Student Food Pantry</t>
  </si>
  <si>
    <t>Woodstock</t>
  </si>
  <si>
    <t>Oak Grove Elementary Pantry and AquaSprout</t>
  </si>
  <si>
    <t>Ferguson Elementary Chromebook Technology Cart</t>
  </si>
  <si>
    <t>Blue Ridge</t>
  </si>
  <si>
    <t>Fannin County Literacy Initiative</t>
  </si>
  <si>
    <t>Winder</t>
  </si>
  <si>
    <t>Gala for CFIT</t>
  </si>
  <si>
    <t>Canton</t>
  </si>
  <si>
    <t>Gwinnett County</t>
  </si>
  <si>
    <t>Gwinnett Rotary Helping Young Mothers</t>
  </si>
  <si>
    <t>Towne Lake</t>
  </si>
  <si>
    <t>Reading Books to Improve Early Childhood Literacy</t>
  </si>
  <si>
    <t>Hall County</t>
  </si>
  <si>
    <t>Parent Resource Center Sensory Station</t>
  </si>
  <si>
    <t>Lake Chatuge Hiawassee</t>
  </si>
  <si>
    <t>Meals of Hope</t>
  </si>
  <si>
    <t>Jefferson</t>
  </si>
  <si>
    <t>Bags of Love</t>
  </si>
  <si>
    <t>Lafayette</t>
  </si>
  <si>
    <t>Cobb-Rhyne Scholarship Funds 4171</t>
  </si>
  <si>
    <t>Sugarloaf</t>
  </si>
  <si>
    <t>Gwinnett Public Library On the Move Books</t>
  </si>
  <si>
    <t>Bartow County</t>
  </si>
  <si>
    <t>Provide Security and Safety Good Neighbor</t>
  </si>
  <si>
    <t>White County</t>
  </si>
  <si>
    <t>Rotary Club of White County Scholarship Program</t>
  </si>
  <si>
    <t>Gainesville</t>
  </si>
  <si>
    <t>Wheel Chair Ramps in Hall County</t>
  </si>
  <si>
    <t>Braselton</t>
  </si>
  <si>
    <t>Food Pantry</t>
  </si>
  <si>
    <t>Loganville</t>
  </si>
  <si>
    <t>#LoganvilleRotaryGivesBooks</t>
  </si>
  <si>
    <t>Franklin County</t>
  </si>
  <si>
    <t>Handicap Ramp Build</t>
  </si>
  <si>
    <t>Dahlonega Sunrise</t>
  </si>
  <si>
    <t>South Forsyth</t>
  </si>
  <si>
    <t>Forsyth Central High School BYOT</t>
  </si>
  <si>
    <t>Duluth</t>
  </si>
  <si>
    <t>Forsyth County Cumming</t>
  </si>
  <si>
    <t>Toccoa</t>
  </si>
  <si>
    <t>Feed the Needy</t>
  </si>
  <si>
    <t>Banks County</t>
  </si>
  <si>
    <t>Banks County Rotary Food2Kids Program</t>
  </si>
  <si>
    <t>Greene Putnam</t>
  </si>
  <si>
    <t>School Backpack Food 4 Kids</t>
  </si>
  <si>
    <t>Dawson County</t>
  </si>
  <si>
    <t>Peace Pole</t>
  </si>
  <si>
    <t>Habersham County</t>
  </si>
  <si>
    <t>Jasper</t>
  </si>
  <si>
    <t>Sun Safety for Children</t>
  </si>
  <si>
    <t>North Forsyth 400</t>
  </si>
  <si>
    <t>Farm to Table &amp; Educational Development</t>
  </si>
  <si>
    <t xml:space="preserve"> </t>
  </si>
  <si>
    <t xml:space="preserve">Net </t>
  </si>
  <si>
    <t>Final Amount</t>
  </si>
  <si>
    <t>Estimated (Final June 30th)</t>
  </si>
  <si>
    <t>Tier 2 - $1001- $3000 - Blue - .70% of Requested DDF</t>
  </si>
  <si>
    <t>Tier 1 - $1000 or less - Gold - 100% of Requested DDF</t>
  </si>
  <si>
    <t>Adm + Balance</t>
  </si>
  <si>
    <t>Conference Backpack  Project</t>
  </si>
  <si>
    <t>Less 2021 Conference Backpack Project</t>
  </si>
  <si>
    <t>Adjusted Available DDF</t>
  </si>
  <si>
    <t>Cross Check (Add Back for Verification)</t>
  </si>
  <si>
    <t>$200/Member</t>
  </si>
  <si>
    <t>PI Bonus</t>
  </si>
  <si>
    <t>Membership</t>
  </si>
  <si>
    <t>Bonus for Membership Increase</t>
  </si>
  <si>
    <t>Total Bonus Earned</t>
  </si>
  <si>
    <t>Sum DDF+Project+Administration</t>
  </si>
  <si>
    <t>10% + Donation</t>
  </si>
  <si>
    <t>Adjusted Total Available DDF</t>
  </si>
  <si>
    <t>Sub Total of Adjustment</t>
  </si>
  <si>
    <t>Adjusted DDF + Bonus Add Back</t>
  </si>
  <si>
    <t>Covington</t>
  </si>
  <si>
    <t>Empty Stocking Fund</t>
  </si>
  <si>
    <t>Less Administrative Cost($800) + Contingency</t>
  </si>
  <si>
    <t>North Oconee Human Trafficking Forum</t>
  </si>
  <si>
    <t>Oglethorpe County</t>
  </si>
  <si>
    <t>Youth Leadership Oglethorpe</t>
  </si>
  <si>
    <t>Clayton Rotary Rabun County Adult Dental Clinic</t>
  </si>
  <si>
    <t>Gwinnett Mosaic</t>
  </si>
  <si>
    <t>Making the apathy to Becoming Journals a Realty</t>
  </si>
  <si>
    <t>CHP Commercial Kitchen</t>
  </si>
  <si>
    <t>New Duluth Library Children's Program/Story Area</t>
  </si>
  <si>
    <t>Habersham County Rotary Scholarship</t>
  </si>
  <si>
    <t>Less Bonus Funds-Giving, Public Image</t>
  </si>
  <si>
    <t>Tier 3 - $3001 + - Green -.680% of Requested DDF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</si>
</sst>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2" borderId="0" xfId="0" applyFill="1"/>
    <xf numFmtId="44" fontId="0" fillId="2" borderId="0" xfId="1" applyFont="1" applyFill="1"/>
    <xf numFmtId="16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4" fontId="2" fillId="0" borderId="0" xfId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44" fontId="0" fillId="0" borderId="0" xfId="0" applyNumberFormat="1"/>
    <xf numFmtId="2" fontId="0" fillId="0" borderId="0" xfId="0" applyNumberFormat="1"/>
    <xf numFmtId="2" fontId="0" fillId="2" borderId="0" xfId="1" applyNumberFormat="1" applyFont="1" applyFill="1"/>
    <xf numFmtId="165" fontId="0" fillId="5" borderId="0" xfId="1" applyNumberFormat="1" applyFont="1" applyFill="1"/>
    <xf numFmtId="165" fontId="0" fillId="3" borderId="0" xfId="1" applyNumberFormat="1" applyFont="1" applyFill="1"/>
    <xf numFmtId="165" fontId="0" fillId="4" borderId="0" xfId="1" applyNumberFormat="1" applyFont="1" applyFill="1"/>
    <xf numFmtId="5" fontId="0" fillId="0" borderId="0" xfId="1" applyNumberFormat="1" applyFont="1"/>
    <xf numFmtId="42" fontId="0" fillId="0" borderId="0" xfId="1" applyNumberFormat="1" applyFont="1"/>
    <xf numFmtId="3" fontId="0" fillId="0" borderId="0" xfId="0" applyNumberFormat="1" applyAlignment="1">
      <alignment horizontal="center"/>
    </xf>
    <xf numFmtId="3" fontId="0" fillId="0" borderId="0" xfId="1" applyNumberFormat="1" applyFont="1"/>
    <xf numFmtId="3" fontId="0" fillId="2" borderId="0" xfId="1" applyNumberFormat="1" applyFont="1" applyFill="1"/>
    <xf numFmtId="3" fontId="0" fillId="0" borderId="1" xfId="1" applyNumberFormat="1" applyFont="1" applyBorder="1"/>
    <xf numFmtId="3" fontId="0" fillId="2" borderId="1" xfId="1" applyNumberFormat="1" applyFont="1" applyFill="1" applyBorder="1"/>
    <xf numFmtId="3" fontId="0" fillId="2" borderId="0" xfId="0" applyNumberFormat="1" applyFill="1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0" fillId="0" borderId="0" xfId="0" applyAlignment="1">
      <alignment horizontal="right"/>
    </xf>
    <xf numFmtId="3" fontId="0" fillId="6" borderId="1" xfId="1" applyNumberFormat="1" applyFont="1" applyFill="1" applyBorder="1"/>
    <xf numFmtId="0" fontId="0" fillId="6" borderId="0" xfId="0" applyFill="1"/>
    <xf numFmtId="3" fontId="0" fillId="6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8AE0-C8D1-418A-B6C7-314978CEDFBB}">
  <dimension ref="A1:N77"/>
  <sheetViews>
    <sheetView tabSelected="1" topLeftCell="A52" zoomScaleNormal="100" workbookViewId="0">
      <selection activeCell="F76" sqref="F76"/>
    </sheetView>
  </sheetViews>
  <sheetFormatPr defaultRowHeight="15" x14ac:dyDescent="0.25"/>
  <cols>
    <col min="2" max="2" width="25.85546875" customWidth="1"/>
    <col min="3" max="3" width="29.42578125" customWidth="1"/>
    <col min="4" max="4" width="13.28515625" style="9" customWidth="1"/>
    <col min="5" max="5" width="14" style="2" customWidth="1"/>
    <col min="6" max="6" width="12" style="4" customWidth="1"/>
    <col min="7" max="8" width="12.7109375" style="2" customWidth="1"/>
    <col min="9" max="9" width="11.42578125" style="10" customWidth="1"/>
    <col min="10" max="10" width="11.28515625" style="10" customWidth="1"/>
    <col min="11" max="11" width="10.28515625" style="10" customWidth="1"/>
    <col min="12" max="12" width="12" style="12" customWidth="1"/>
    <col min="13" max="13" width="4.42578125" style="10" customWidth="1"/>
    <col min="14" max="14" width="14.140625" customWidth="1"/>
  </cols>
  <sheetData>
    <row r="1" spans="1:14" x14ac:dyDescent="0.25">
      <c r="B1" s="1" t="s">
        <v>0</v>
      </c>
      <c r="C1" s="1" t="s">
        <v>1</v>
      </c>
      <c r="D1" s="9" t="s">
        <v>2</v>
      </c>
      <c r="E1" s="2" t="s">
        <v>3</v>
      </c>
      <c r="F1" s="4" t="s">
        <v>4</v>
      </c>
      <c r="G1" s="8" t="s">
        <v>5</v>
      </c>
      <c r="H1" s="2" t="s">
        <v>6</v>
      </c>
      <c r="I1" s="10" t="s">
        <v>128</v>
      </c>
      <c r="J1" s="10" t="s">
        <v>122</v>
      </c>
      <c r="K1" s="10" t="s">
        <v>123</v>
      </c>
      <c r="L1" s="12" t="s">
        <v>124</v>
      </c>
      <c r="N1" s="10" t="s">
        <v>113</v>
      </c>
    </row>
    <row r="2" spans="1:14" x14ac:dyDescent="0.25">
      <c r="B2" s="3" t="s">
        <v>32</v>
      </c>
      <c r="C2" t="s">
        <v>33</v>
      </c>
      <c r="D2" s="19">
        <v>20300</v>
      </c>
      <c r="E2" s="20">
        <v>3500</v>
      </c>
      <c r="F2" s="21">
        <v>1750</v>
      </c>
      <c r="G2" s="22">
        <v>1750</v>
      </c>
      <c r="H2" s="15">
        <f>G2*0.7</f>
        <v>1225</v>
      </c>
      <c r="I2" s="25"/>
      <c r="J2" s="25"/>
      <c r="K2" s="25"/>
      <c r="L2" s="25"/>
      <c r="M2" s="25"/>
      <c r="N2" s="25">
        <f t="shared" ref="N2:N33" si="0">H2+I2+J2+K2+L2</f>
        <v>1225</v>
      </c>
    </row>
    <row r="3" spans="1:14" x14ac:dyDescent="0.25">
      <c r="A3" s="3"/>
      <c r="B3" s="3" t="s">
        <v>100</v>
      </c>
      <c r="C3" s="3" t="s">
        <v>101</v>
      </c>
      <c r="D3" s="24">
        <v>3775</v>
      </c>
      <c r="E3" s="21">
        <v>27500</v>
      </c>
      <c r="F3" s="21">
        <v>22500</v>
      </c>
      <c r="G3" s="23">
        <v>5000</v>
      </c>
      <c r="H3" s="16">
        <f>G3*0.68</f>
        <v>3400.0000000000005</v>
      </c>
      <c r="I3" s="25">
        <v>200</v>
      </c>
      <c r="J3" s="25"/>
      <c r="K3" s="25">
        <v>200</v>
      </c>
      <c r="L3" s="25">
        <v>200</v>
      </c>
      <c r="M3" s="25"/>
      <c r="N3" s="25">
        <f t="shared" si="0"/>
        <v>4000.0000000000005</v>
      </c>
    </row>
    <row r="4" spans="1:14" x14ac:dyDescent="0.25">
      <c r="B4" s="7" t="s">
        <v>81</v>
      </c>
      <c r="C4" s="6" t="s">
        <v>82</v>
      </c>
      <c r="D4" s="19">
        <v>58850</v>
      </c>
      <c r="E4" s="20">
        <v>7000</v>
      </c>
      <c r="F4" s="21">
        <v>3500</v>
      </c>
      <c r="G4" s="22">
        <v>3500</v>
      </c>
      <c r="H4" s="16">
        <f>G4*0.68</f>
        <v>2380</v>
      </c>
      <c r="I4" s="25"/>
      <c r="J4" s="25">
        <v>1000</v>
      </c>
      <c r="K4" s="25"/>
      <c r="L4" s="25"/>
      <c r="M4" s="25"/>
      <c r="N4" s="25">
        <f t="shared" si="0"/>
        <v>3380</v>
      </c>
    </row>
    <row r="5" spans="1:14" x14ac:dyDescent="0.25">
      <c r="A5" s="5">
        <v>43966</v>
      </c>
      <c r="B5" s="29" t="s">
        <v>62</v>
      </c>
      <c r="C5" t="s">
        <v>63</v>
      </c>
      <c r="D5" s="19">
        <v>2300</v>
      </c>
      <c r="E5" s="20">
        <v>7000</v>
      </c>
      <c r="F5" s="21">
        <v>4500</v>
      </c>
      <c r="G5" s="28">
        <v>2500</v>
      </c>
      <c r="H5" s="15">
        <f>G5*0.7</f>
        <v>1750</v>
      </c>
      <c r="I5" s="25"/>
      <c r="J5" s="25"/>
      <c r="K5" s="25">
        <v>200</v>
      </c>
      <c r="L5" s="25"/>
      <c r="M5" s="25"/>
      <c r="N5" s="25">
        <f t="shared" si="0"/>
        <v>1950</v>
      </c>
    </row>
    <row r="6" spans="1:14" x14ac:dyDescent="0.25">
      <c r="B6" s="3" t="s">
        <v>87</v>
      </c>
      <c r="C6" t="s">
        <v>88</v>
      </c>
      <c r="D6" s="19">
        <v>6110</v>
      </c>
      <c r="E6" s="20">
        <v>8000</v>
      </c>
      <c r="F6" s="21">
        <v>4000</v>
      </c>
      <c r="G6" s="22">
        <v>4000</v>
      </c>
      <c r="H6" s="16">
        <f>G6*0.68</f>
        <v>2720</v>
      </c>
      <c r="I6" s="25">
        <v>200</v>
      </c>
      <c r="J6" s="25"/>
      <c r="K6" s="25">
        <v>200</v>
      </c>
      <c r="L6" s="25"/>
      <c r="M6" s="25"/>
      <c r="N6" s="25">
        <f t="shared" si="0"/>
        <v>3120</v>
      </c>
    </row>
    <row r="7" spans="1:14" x14ac:dyDescent="0.25">
      <c r="B7" s="3" t="s">
        <v>66</v>
      </c>
      <c r="C7" t="s">
        <v>140</v>
      </c>
      <c r="D7" s="19">
        <v>9175</v>
      </c>
      <c r="E7" s="20">
        <v>5400</v>
      </c>
      <c r="F7" s="21">
        <v>2700</v>
      </c>
      <c r="G7" s="22">
        <v>2700</v>
      </c>
      <c r="H7" s="15">
        <f>G7*0.7</f>
        <v>1889.9999999999998</v>
      </c>
      <c r="I7" s="25"/>
      <c r="J7" s="25">
        <v>1000</v>
      </c>
      <c r="K7" s="25">
        <v>200</v>
      </c>
      <c r="L7" s="25">
        <v>200</v>
      </c>
      <c r="M7" s="25"/>
      <c r="N7" s="25">
        <f t="shared" si="0"/>
        <v>3290</v>
      </c>
    </row>
    <row r="8" spans="1:14" x14ac:dyDescent="0.25">
      <c r="B8" s="29" t="s">
        <v>17</v>
      </c>
      <c r="C8" t="s">
        <v>18</v>
      </c>
      <c r="D8" s="19">
        <v>900</v>
      </c>
      <c r="E8" s="20">
        <v>2000</v>
      </c>
      <c r="F8" s="21">
        <v>1000</v>
      </c>
      <c r="G8" s="28">
        <v>1000</v>
      </c>
      <c r="H8" s="14">
        <f>+G8</f>
        <v>1000</v>
      </c>
      <c r="I8" s="25"/>
      <c r="J8" s="25"/>
      <c r="K8" s="25"/>
      <c r="L8" s="25"/>
      <c r="M8" s="25"/>
      <c r="N8" s="25">
        <f t="shared" si="0"/>
        <v>1000</v>
      </c>
    </row>
    <row r="9" spans="1:14" x14ac:dyDescent="0.25">
      <c r="B9" s="7" t="s">
        <v>36</v>
      </c>
      <c r="C9" s="6" t="s">
        <v>37</v>
      </c>
      <c r="D9" s="19">
        <v>9709.3799999999992</v>
      </c>
      <c r="E9" s="20">
        <v>4000</v>
      </c>
      <c r="F9" s="21">
        <v>2000</v>
      </c>
      <c r="G9" s="22">
        <v>2000</v>
      </c>
      <c r="H9" s="15">
        <f>G9*0.7</f>
        <v>1400</v>
      </c>
      <c r="I9" s="25"/>
      <c r="J9" s="25"/>
      <c r="K9" s="25"/>
      <c r="L9" s="25"/>
      <c r="M9" s="25"/>
      <c r="N9" s="25">
        <f t="shared" si="0"/>
        <v>1400</v>
      </c>
    </row>
    <row r="10" spans="1:14" x14ac:dyDescent="0.25">
      <c r="B10" t="s">
        <v>50</v>
      </c>
      <c r="C10" t="s">
        <v>138</v>
      </c>
      <c r="D10" s="19">
        <v>6385</v>
      </c>
      <c r="E10" s="20">
        <v>5000</v>
      </c>
      <c r="F10" s="21">
        <v>2500</v>
      </c>
      <c r="G10" s="22">
        <v>2500</v>
      </c>
      <c r="H10" s="15">
        <f>G10*0.7</f>
        <v>1750</v>
      </c>
      <c r="I10" s="25">
        <v>200</v>
      </c>
      <c r="J10" s="25"/>
      <c r="K10" s="25"/>
      <c r="L10" s="25"/>
      <c r="M10" s="25"/>
      <c r="N10" s="25">
        <f t="shared" si="0"/>
        <v>1950</v>
      </c>
    </row>
    <row r="11" spans="1:14" x14ac:dyDescent="0.25">
      <c r="A11" s="5">
        <v>43982</v>
      </c>
      <c r="B11" t="s">
        <v>15</v>
      </c>
      <c r="C11" t="s">
        <v>16</v>
      </c>
      <c r="D11" s="19">
        <v>2400</v>
      </c>
      <c r="E11" s="20">
        <v>2000</v>
      </c>
      <c r="F11" s="21">
        <v>1000</v>
      </c>
      <c r="G11" s="22">
        <v>1000</v>
      </c>
      <c r="H11" s="14">
        <f>+G11</f>
        <v>1000</v>
      </c>
      <c r="I11" s="25"/>
      <c r="J11" s="25"/>
      <c r="K11" s="25"/>
      <c r="L11" s="25"/>
      <c r="M11" s="25"/>
      <c r="N11" s="25">
        <f t="shared" si="0"/>
        <v>1000</v>
      </c>
    </row>
    <row r="12" spans="1:14" x14ac:dyDescent="0.25">
      <c r="B12" s="3" t="s">
        <v>7</v>
      </c>
      <c r="C12" t="s">
        <v>8</v>
      </c>
      <c r="D12" s="19">
        <v>1375</v>
      </c>
      <c r="E12" s="20">
        <v>1000</v>
      </c>
      <c r="F12" s="21">
        <v>500</v>
      </c>
      <c r="G12" s="22">
        <v>500</v>
      </c>
      <c r="H12" s="14">
        <f>+G12</f>
        <v>500</v>
      </c>
      <c r="I12" s="25"/>
      <c r="J12" s="25"/>
      <c r="K12" s="25"/>
      <c r="L12" s="25"/>
      <c r="M12" s="25"/>
      <c r="N12" s="25">
        <f t="shared" si="0"/>
        <v>500</v>
      </c>
    </row>
    <row r="13" spans="1:14" ht="12.6" customHeight="1" x14ac:dyDescent="0.25">
      <c r="B13" s="3" t="s">
        <v>19</v>
      </c>
      <c r="C13" t="s">
        <v>20</v>
      </c>
      <c r="D13" s="19">
        <v>6915</v>
      </c>
      <c r="E13" s="20">
        <v>2000</v>
      </c>
      <c r="F13" s="21">
        <v>1000</v>
      </c>
      <c r="G13" s="22">
        <v>1000</v>
      </c>
      <c r="H13" s="14">
        <f>+G13</f>
        <v>1000</v>
      </c>
      <c r="I13" s="25"/>
      <c r="J13" s="25"/>
      <c r="K13" s="25"/>
      <c r="L13" s="25"/>
      <c r="M13" s="25"/>
      <c r="N13" s="25">
        <f t="shared" si="0"/>
        <v>1000</v>
      </c>
    </row>
    <row r="14" spans="1:14" x14ac:dyDescent="0.25">
      <c r="A14" s="5">
        <v>44028</v>
      </c>
      <c r="B14" s="3" t="s">
        <v>132</v>
      </c>
      <c r="C14" t="s">
        <v>133</v>
      </c>
      <c r="D14" s="19">
        <v>7200</v>
      </c>
      <c r="E14" s="20">
        <v>12262</v>
      </c>
      <c r="F14" s="21">
        <v>3000</v>
      </c>
      <c r="G14" s="22">
        <v>3000</v>
      </c>
      <c r="H14" s="15">
        <f>G14*0.7</f>
        <v>2100</v>
      </c>
      <c r="I14" s="25"/>
      <c r="J14" s="25"/>
      <c r="K14" s="25"/>
      <c r="L14" s="25"/>
      <c r="M14" s="25"/>
      <c r="N14" s="25">
        <f t="shared" si="0"/>
        <v>2100</v>
      </c>
    </row>
    <row r="15" spans="1:14" x14ac:dyDescent="0.25">
      <c r="A15" s="5">
        <v>43966</v>
      </c>
      <c r="B15" s="3" t="s">
        <v>93</v>
      </c>
      <c r="C15" t="s">
        <v>141</v>
      </c>
      <c r="D15" s="19">
        <v>5080</v>
      </c>
      <c r="E15" s="20">
        <v>10000</v>
      </c>
      <c r="F15" s="21">
        <v>5000</v>
      </c>
      <c r="G15" s="22">
        <v>5000</v>
      </c>
      <c r="H15" s="16">
        <f>G15*0.68</f>
        <v>3400.0000000000005</v>
      </c>
      <c r="I15" s="25">
        <v>200</v>
      </c>
      <c r="J15" s="25"/>
      <c r="K15" s="25"/>
      <c r="L15" s="25">
        <v>0</v>
      </c>
      <c r="M15" s="25"/>
      <c r="N15" s="25">
        <f t="shared" si="0"/>
        <v>3600.0000000000005</v>
      </c>
    </row>
    <row r="16" spans="1:14" x14ac:dyDescent="0.25">
      <c r="B16" s="3" t="s">
        <v>38</v>
      </c>
      <c r="C16" t="s">
        <v>39</v>
      </c>
      <c r="D16" s="19">
        <v>10841.12</v>
      </c>
      <c r="E16" s="20">
        <v>4000</v>
      </c>
      <c r="F16" s="21">
        <v>2000</v>
      </c>
      <c r="G16" s="22">
        <v>2000</v>
      </c>
      <c r="H16" s="15">
        <f>G16*0.7</f>
        <v>1400</v>
      </c>
      <c r="I16" s="25"/>
      <c r="J16" s="25"/>
      <c r="K16" s="25">
        <v>200</v>
      </c>
      <c r="L16" s="25"/>
      <c r="M16" s="25"/>
      <c r="N16" s="25">
        <f t="shared" si="0"/>
        <v>1600</v>
      </c>
    </row>
    <row r="17" spans="1:14" x14ac:dyDescent="0.25">
      <c r="B17" s="3" t="s">
        <v>104</v>
      </c>
      <c r="C17" t="s">
        <v>105</v>
      </c>
      <c r="D17" s="19">
        <v>13479.5</v>
      </c>
      <c r="E17" s="20">
        <v>13000</v>
      </c>
      <c r="F17" s="21">
        <v>6500</v>
      </c>
      <c r="G17" s="22">
        <v>6500</v>
      </c>
      <c r="H17" s="16">
        <f>G17*0.68</f>
        <v>4420</v>
      </c>
      <c r="I17" s="25"/>
      <c r="J17" s="25"/>
      <c r="K17" s="25">
        <v>200</v>
      </c>
      <c r="L17" s="25"/>
      <c r="M17" s="25"/>
      <c r="N17" s="25">
        <f t="shared" si="0"/>
        <v>4620</v>
      </c>
    </row>
    <row r="18" spans="1:14" x14ac:dyDescent="0.25">
      <c r="B18" s="3" t="s">
        <v>96</v>
      </c>
      <c r="C18" t="s">
        <v>142</v>
      </c>
      <c r="D18" s="19">
        <v>7684</v>
      </c>
      <c r="E18" s="20">
        <v>10000</v>
      </c>
      <c r="F18" s="21">
        <v>5000</v>
      </c>
      <c r="G18" s="22">
        <v>5000</v>
      </c>
      <c r="H18" s="16">
        <f>G18*0.68</f>
        <v>3400.0000000000005</v>
      </c>
      <c r="I18" s="25"/>
      <c r="J18" s="25"/>
      <c r="K18" s="25"/>
      <c r="L18" s="25"/>
      <c r="M18" s="25"/>
      <c r="N18" s="25">
        <f t="shared" si="0"/>
        <v>3400.0000000000005</v>
      </c>
    </row>
    <row r="19" spans="1:14" x14ac:dyDescent="0.25">
      <c r="B19" t="s">
        <v>21</v>
      </c>
      <c r="C19" t="s">
        <v>22</v>
      </c>
      <c r="D19" s="19">
        <v>1950</v>
      </c>
      <c r="E19" s="20">
        <v>2000</v>
      </c>
      <c r="F19" s="21">
        <v>1000</v>
      </c>
      <c r="G19" s="22">
        <v>1000</v>
      </c>
      <c r="H19" s="14">
        <f>+G19</f>
        <v>1000</v>
      </c>
      <c r="I19" s="25"/>
      <c r="J19" s="25"/>
      <c r="K19" s="25"/>
      <c r="L19" s="25">
        <v>200</v>
      </c>
      <c r="M19" s="25"/>
      <c r="N19" s="25">
        <f t="shared" si="0"/>
        <v>1200</v>
      </c>
    </row>
    <row r="20" spans="1:14" x14ac:dyDescent="0.25">
      <c r="B20" s="3" t="s">
        <v>40</v>
      </c>
      <c r="C20" t="s">
        <v>41</v>
      </c>
      <c r="D20" s="19">
        <v>4897.13</v>
      </c>
      <c r="E20" s="20">
        <v>4000</v>
      </c>
      <c r="F20" s="21">
        <v>2000</v>
      </c>
      <c r="G20" s="22">
        <v>2000</v>
      </c>
      <c r="H20" s="15">
        <f>G20*0.7</f>
        <v>1400</v>
      </c>
      <c r="I20" s="25"/>
      <c r="J20" s="25"/>
      <c r="K20" s="25"/>
      <c r="L20" s="25"/>
      <c r="M20" s="25"/>
      <c r="N20" s="25">
        <f t="shared" si="0"/>
        <v>1400</v>
      </c>
    </row>
    <row r="21" spans="1:14" x14ac:dyDescent="0.25">
      <c r="B21" s="3" t="s">
        <v>51</v>
      </c>
      <c r="C21" t="s">
        <v>52</v>
      </c>
      <c r="D21" s="19">
        <v>3900</v>
      </c>
      <c r="E21" s="20">
        <v>5000</v>
      </c>
      <c r="F21" s="21">
        <v>2500</v>
      </c>
      <c r="G21" s="22">
        <v>2500</v>
      </c>
      <c r="H21" s="15">
        <f>G21*0.7</f>
        <v>1750</v>
      </c>
      <c r="I21" s="25"/>
      <c r="J21" s="25"/>
      <c r="K21" s="25"/>
      <c r="L21" s="25"/>
      <c r="M21" s="25"/>
      <c r="N21" s="25">
        <f t="shared" si="0"/>
        <v>1750</v>
      </c>
    </row>
    <row r="22" spans="1:14" x14ac:dyDescent="0.25">
      <c r="B22" t="s">
        <v>97</v>
      </c>
      <c r="C22" t="s">
        <v>95</v>
      </c>
      <c r="D22" s="19">
        <v>7775</v>
      </c>
      <c r="E22" s="20">
        <v>10000</v>
      </c>
      <c r="F22" s="21">
        <v>5000</v>
      </c>
      <c r="G22" s="22">
        <v>5000</v>
      </c>
      <c r="H22" s="16">
        <f>G22*0.68</f>
        <v>3400.0000000000005</v>
      </c>
      <c r="I22" s="25"/>
      <c r="J22" s="25"/>
      <c r="K22" s="25"/>
      <c r="L22" s="25"/>
      <c r="M22" s="25"/>
      <c r="N22" s="25">
        <f t="shared" si="0"/>
        <v>3400.0000000000005</v>
      </c>
    </row>
    <row r="23" spans="1:14" x14ac:dyDescent="0.25">
      <c r="A23" s="5"/>
      <c r="B23" s="29" t="s">
        <v>91</v>
      </c>
      <c r="C23" t="s">
        <v>92</v>
      </c>
      <c r="D23" s="30">
        <v>2000</v>
      </c>
      <c r="E23" s="21">
        <v>11250</v>
      </c>
      <c r="F23" s="21">
        <v>6750</v>
      </c>
      <c r="G23" s="28">
        <v>4500</v>
      </c>
      <c r="H23" s="16">
        <f>G23*0.68</f>
        <v>3060</v>
      </c>
      <c r="I23" s="25"/>
      <c r="J23" s="25"/>
      <c r="K23" s="25"/>
      <c r="L23" s="25">
        <v>200</v>
      </c>
      <c r="M23" s="25"/>
      <c r="N23" s="25">
        <f t="shared" si="0"/>
        <v>3260</v>
      </c>
    </row>
    <row r="24" spans="1:14" x14ac:dyDescent="0.25">
      <c r="A24" s="5">
        <v>43983</v>
      </c>
      <c r="B24" s="3" t="s">
        <v>85</v>
      </c>
      <c r="C24" t="s">
        <v>86</v>
      </c>
      <c r="D24" s="19">
        <v>27425</v>
      </c>
      <c r="E24" s="20">
        <v>7300</v>
      </c>
      <c r="F24" s="21">
        <v>3700</v>
      </c>
      <c r="G24" s="22">
        <v>3600</v>
      </c>
      <c r="H24" s="16">
        <f>G24*0.68</f>
        <v>2448</v>
      </c>
      <c r="I24" s="25"/>
      <c r="J24" s="25"/>
      <c r="K24" s="25"/>
      <c r="L24" s="25"/>
      <c r="M24" s="25"/>
      <c r="N24" s="25">
        <f t="shared" si="0"/>
        <v>2448</v>
      </c>
    </row>
    <row r="25" spans="1:14" x14ac:dyDescent="0.25">
      <c r="B25" s="3" t="s">
        <v>42</v>
      </c>
      <c r="C25" t="s">
        <v>43</v>
      </c>
      <c r="D25" s="19">
        <v>6200</v>
      </c>
      <c r="E25" s="20">
        <v>4000</v>
      </c>
      <c r="F25" s="21">
        <v>2000</v>
      </c>
      <c r="G25" s="22">
        <v>2000</v>
      </c>
      <c r="H25" s="15">
        <f>G25*0.7</f>
        <v>1400</v>
      </c>
      <c r="I25" s="25"/>
      <c r="J25" s="25">
        <v>1000</v>
      </c>
      <c r="K25" s="25">
        <v>200</v>
      </c>
      <c r="L25" s="25"/>
      <c r="M25" s="25"/>
      <c r="N25" s="25">
        <f t="shared" si="0"/>
        <v>2600</v>
      </c>
    </row>
    <row r="26" spans="1:14" x14ac:dyDescent="0.25">
      <c r="B26" t="s">
        <v>102</v>
      </c>
      <c r="C26" t="s">
        <v>103</v>
      </c>
      <c r="D26" s="19">
        <v>17432</v>
      </c>
      <c r="E26" s="20">
        <v>30000</v>
      </c>
      <c r="F26" s="21">
        <v>25000</v>
      </c>
      <c r="G26" s="22">
        <v>5000</v>
      </c>
      <c r="H26" s="16">
        <f>G26*0.68</f>
        <v>3400.0000000000005</v>
      </c>
      <c r="I26" s="25"/>
      <c r="J26" s="25">
        <v>1000</v>
      </c>
      <c r="K26" s="25"/>
      <c r="L26" s="25"/>
      <c r="M26" s="25"/>
      <c r="N26" s="25">
        <f t="shared" si="0"/>
        <v>4400</v>
      </c>
    </row>
    <row r="27" spans="1:14" x14ac:dyDescent="0.25">
      <c r="A27" s="5">
        <v>43967</v>
      </c>
      <c r="B27" s="3" t="s">
        <v>67</v>
      </c>
      <c r="C27" t="s">
        <v>68</v>
      </c>
      <c r="D27" s="19">
        <v>11646.25</v>
      </c>
      <c r="E27" s="20">
        <v>6000</v>
      </c>
      <c r="F27" s="21">
        <v>3000</v>
      </c>
      <c r="G27" s="22">
        <v>3000</v>
      </c>
      <c r="H27" s="15">
        <f>G27*0.7</f>
        <v>2100</v>
      </c>
      <c r="I27" s="25"/>
      <c r="J27" s="25"/>
      <c r="K27" s="25"/>
      <c r="L27" s="25"/>
      <c r="M27" s="25"/>
      <c r="N27" s="25">
        <f t="shared" si="0"/>
        <v>2100</v>
      </c>
    </row>
    <row r="28" spans="1:14" x14ac:dyDescent="0.25">
      <c r="A28" s="5">
        <v>43966</v>
      </c>
      <c r="B28" s="29" t="s">
        <v>139</v>
      </c>
      <c r="C28" t="s">
        <v>61</v>
      </c>
      <c r="D28" s="19">
        <v>1800</v>
      </c>
      <c r="E28" s="20">
        <v>6321.7</v>
      </c>
      <c r="F28" s="21">
        <v>3821.7</v>
      </c>
      <c r="G28" s="28">
        <v>2500</v>
      </c>
      <c r="H28" s="15">
        <f>G28*0.7</f>
        <v>1750</v>
      </c>
      <c r="I28" s="25"/>
      <c r="J28" s="25"/>
      <c r="K28" s="25"/>
      <c r="L28" s="25"/>
      <c r="M28" s="25"/>
      <c r="N28" s="25">
        <f t="shared" si="0"/>
        <v>1750</v>
      </c>
    </row>
    <row r="29" spans="1:14" x14ac:dyDescent="0.25">
      <c r="A29" s="5"/>
      <c r="B29" s="3" t="s">
        <v>106</v>
      </c>
      <c r="C29" t="s">
        <v>143</v>
      </c>
      <c r="D29" s="19">
        <v>9400</v>
      </c>
      <c r="E29" s="20">
        <v>14000</v>
      </c>
      <c r="F29" s="21">
        <v>7000</v>
      </c>
      <c r="G29" s="22">
        <v>7000</v>
      </c>
      <c r="H29" s="16">
        <f>G29*0.68</f>
        <v>4760</v>
      </c>
      <c r="I29" s="25">
        <v>200</v>
      </c>
      <c r="J29" s="25"/>
      <c r="K29" s="25"/>
      <c r="L29" s="25"/>
      <c r="M29" s="25"/>
      <c r="N29" s="25">
        <f t="shared" si="0"/>
        <v>4960</v>
      </c>
    </row>
    <row r="30" spans="1:14" x14ac:dyDescent="0.25">
      <c r="A30" s="5"/>
      <c r="B30" s="3" t="s">
        <v>71</v>
      </c>
      <c r="C30" t="s">
        <v>72</v>
      </c>
      <c r="D30" s="19">
        <v>6135</v>
      </c>
      <c r="E30" s="20">
        <v>6489.52</v>
      </c>
      <c r="F30" s="21">
        <v>3489.52</v>
      </c>
      <c r="G30" s="22">
        <v>3000</v>
      </c>
      <c r="H30" s="15">
        <f>G30*0.7</f>
        <v>2100</v>
      </c>
      <c r="I30" s="25"/>
      <c r="J30" s="25"/>
      <c r="K30" s="25"/>
      <c r="L30" s="25"/>
      <c r="M30" s="25"/>
      <c r="N30" s="25">
        <f t="shared" si="0"/>
        <v>2100</v>
      </c>
    </row>
    <row r="31" spans="1:14" x14ac:dyDescent="0.25">
      <c r="A31" s="5">
        <v>43966</v>
      </c>
      <c r="B31" s="3" t="s">
        <v>34</v>
      </c>
      <c r="C31" t="s">
        <v>35</v>
      </c>
      <c r="D31" s="19">
        <v>6008</v>
      </c>
      <c r="E31" s="20">
        <v>4000</v>
      </c>
      <c r="F31" s="21">
        <v>2000</v>
      </c>
      <c r="G31" s="22">
        <v>2000</v>
      </c>
      <c r="H31" s="15">
        <f>G31*0.7</f>
        <v>1400</v>
      </c>
      <c r="I31" s="25"/>
      <c r="J31" s="25"/>
      <c r="K31" s="25"/>
      <c r="L31" s="25"/>
      <c r="M31" s="25"/>
      <c r="N31" s="25">
        <f t="shared" si="0"/>
        <v>1400</v>
      </c>
    </row>
    <row r="32" spans="1:14" s="3" customFormat="1" x14ac:dyDescent="0.25">
      <c r="A32"/>
      <c r="B32" s="3" t="s">
        <v>23</v>
      </c>
      <c r="C32" t="s">
        <v>24</v>
      </c>
      <c r="D32" s="19">
        <v>1400</v>
      </c>
      <c r="E32" s="20">
        <v>2000</v>
      </c>
      <c r="F32" s="21">
        <v>1000</v>
      </c>
      <c r="G32" s="22">
        <v>1000</v>
      </c>
      <c r="H32" s="14">
        <f>+G32</f>
        <v>1000</v>
      </c>
      <c r="I32" s="26"/>
      <c r="J32" s="26"/>
      <c r="K32" s="26"/>
      <c r="L32" s="26"/>
      <c r="M32" s="26"/>
      <c r="N32" s="25">
        <f t="shared" si="0"/>
        <v>1000</v>
      </c>
    </row>
    <row r="33" spans="1:14" x14ac:dyDescent="0.25">
      <c r="B33" s="3" t="s">
        <v>107</v>
      </c>
      <c r="C33" t="s">
        <v>108</v>
      </c>
      <c r="D33" s="19">
        <v>7715</v>
      </c>
      <c r="E33" s="20">
        <v>14460</v>
      </c>
      <c r="F33" s="21">
        <v>7230</v>
      </c>
      <c r="G33" s="22">
        <v>7230</v>
      </c>
      <c r="H33" s="16">
        <f>G33*0.68</f>
        <v>4916.4000000000005</v>
      </c>
      <c r="I33" s="25"/>
      <c r="J33" s="25"/>
      <c r="K33" s="25">
        <v>200</v>
      </c>
      <c r="L33" s="25"/>
      <c r="M33" s="25"/>
      <c r="N33" s="25">
        <f t="shared" si="0"/>
        <v>5116.4000000000005</v>
      </c>
    </row>
    <row r="34" spans="1:14" x14ac:dyDescent="0.25">
      <c r="B34" s="3" t="s">
        <v>75</v>
      </c>
      <c r="C34" t="s">
        <v>76</v>
      </c>
      <c r="D34" s="19">
        <v>5135</v>
      </c>
      <c r="E34" s="20">
        <v>6250</v>
      </c>
      <c r="F34" s="21">
        <v>3125</v>
      </c>
      <c r="G34" s="22">
        <v>3125</v>
      </c>
      <c r="H34" s="16">
        <f>G34*0.68</f>
        <v>2125</v>
      </c>
      <c r="I34" s="25"/>
      <c r="J34" s="25"/>
      <c r="K34" s="25"/>
      <c r="L34" s="25"/>
      <c r="M34" s="25"/>
      <c r="N34" s="25">
        <f t="shared" ref="N34:N59" si="1">H34+I34+J34+K34+L34</f>
        <v>2125</v>
      </c>
    </row>
    <row r="35" spans="1:14" x14ac:dyDescent="0.25">
      <c r="B35" s="3" t="s">
        <v>13</v>
      </c>
      <c r="C35" t="s">
        <v>14</v>
      </c>
      <c r="D35" s="19">
        <v>3130</v>
      </c>
      <c r="E35" s="20">
        <v>1500</v>
      </c>
      <c r="F35" s="21">
        <v>750</v>
      </c>
      <c r="G35" s="22">
        <v>750</v>
      </c>
      <c r="H35" s="14">
        <f>+G35</f>
        <v>750</v>
      </c>
      <c r="I35" s="25">
        <v>200</v>
      </c>
      <c r="J35" s="25"/>
      <c r="K35" s="25"/>
      <c r="L35" s="25">
        <v>200</v>
      </c>
      <c r="M35" s="25"/>
      <c r="N35" s="25">
        <f t="shared" si="1"/>
        <v>1150</v>
      </c>
    </row>
    <row r="36" spans="1:14" x14ac:dyDescent="0.25">
      <c r="B36" s="29" t="s">
        <v>77</v>
      </c>
      <c r="C36" t="s">
        <v>78</v>
      </c>
      <c r="D36" s="30">
        <v>3200</v>
      </c>
      <c r="E36" s="20">
        <v>6500</v>
      </c>
      <c r="F36" s="21">
        <v>3250</v>
      </c>
      <c r="G36" s="28">
        <v>3250</v>
      </c>
      <c r="H36" s="16">
        <f>G36*0.68</f>
        <v>2210</v>
      </c>
      <c r="I36" s="25"/>
      <c r="J36" s="25"/>
      <c r="K36" s="25"/>
      <c r="L36" s="25"/>
      <c r="M36" s="25"/>
      <c r="N36" s="25">
        <f t="shared" si="1"/>
        <v>2210</v>
      </c>
    </row>
    <row r="37" spans="1:14" x14ac:dyDescent="0.25">
      <c r="A37" s="5">
        <v>43968</v>
      </c>
      <c r="B37" s="3" t="s">
        <v>73</v>
      </c>
      <c r="C37" t="s">
        <v>74</v>
      </c>
      <c r="D37" s="19">
        <v>9569.6200000000008</v>
      </c>
      <c r="E37" s="20">
        <v>14000</v>
      </c>
      <c r="F37" s="21">
        <v>11000</v>
      </c>
      <c r="G37" s="22">
        <v>3000</v>
      </c>
      <c r="H37" s="15">
        <f>G37*0.7</f>
        <v>2100</v>
      </c>
      <c r="I37" s="25"/>
      <c r="J37" s="25">
        <v>1000</v>
      </c>
      <c r="K37" s="25">
        <v>200</v>
      </c>
      <c r="L37" s="25"/>
      <c r="M37" s="25"/>
      <c r="N37" s="25">
        <f t="shared" si="1"/>
        <v>3300</v>
      </c>
    </row>
    <row r="38" spans="1:14" x14ac:dyDescent="0.25">
      <c r="B38" t="s">
        <v>53</v>
      </c>
      <c r="C38" t="s">
        <v>54</v>
      </c>
      <c r="D38" s="19">
        <v>9050</v>
      </c>
      <c r="E38" s="20">
        <v>5000</v>
      </c>
      <c r="F38" s="21">
        <v>2500</v>
      </c>
      <c r="G38" s="22">
        <v>2500</v>
      </c>
      <c r="H38" s="15">
        <f>G38*0.7</f>
        <v>1750</v>
      </c>
      <c r="I38" s="25"/>
      <c r="J38" s="25"/>
      <c r="K38" s="25"/>
      <c r="L38" s="25"/>
      <c r="M38" s="25"/>
      <c r="N38" s="25">
        <f t="shared" si="1"/>
        <v>1750</v>
      </c>
    </row>
    <row r="39" spans="1:14" x14ac:dyDescent="0.25">
      <c r="B39" s="3" t="s">
        <v>25</v>
      </c>
      <c r="C39" t="s">
        <v>26</v>
      </c>
      <c r="D39" s="19">
        <v>3166</v>
      </c>
      <c r="E39" s="20">
        <v>2000</v>
      </c>
      <c r="F39" s="21">
        <v>1000</v>
      </c>
      <c r="G39" s="23">
        <v>1000</v>
      </c>
      <c r="H39" s="14">
        <f>+G39</f>
        <v>1000</v>
      </c>
      <c r="I39" s="25"/>
      <c r="J39" s="25"/>
      <c r="K39" s="25"/>
      <c r="L39" s="25"/>
      <c r="M39" s="25"/>
      <c r="N39" s="25">
        <f t="shared" si="1"/>
        <v>1000</v>
      </c>
    </row>
    <row r="40" spans="1:14" x14ac:dyDescent="0.25">
      <c r="B40" s="3" t="s">
        <v>89</v>
      </c>
      <c r="C40" t="s">
        <v>90</v>
      </c>
      <c r="D40" s="19">
        <v>4000</v>
      </c>
      <c r="E40" s="20">
        <v>8000</v>
      </c>
      <c r="F40" s="21">
        <v>4000</v>
      </c>
      <c r="G40" s="22">
        <v>4000</v>
      </c>
      <c r="H40" s="16">
        <f>G40*0.68</f>
        <v>2720</v>
      </c>
      <c r="I40" s="25"/>
      <c r="J40" s="25"/>
      <c r="K40" s="25">
        <v>200</v>
      </c>
      <c r="L40" s="25">
        <v>200</v>
      </c>
      <c r="M40" s="25"/>
      <c r="N40" s="25">
        <f t="shared" si="1"/>
        <v>3120</v>
      </c>
    </row>
    <row r="41" spans="1:14" x14ac:dyDescent="0.25">
      <c r="A41" s="5">
        <v>43966</v>
      </c>
      <c r="B41" s="3" t="s">
        <v>46</v>
      </c>
      <c r="C41" t="s">
        <v>47</v>
      </c>
      <c r="D41" s="19">
        <v>5335</v>
      </c>
      <c r="E41" s="20">
        <v>4600</v>
      </c>
      <c r="F41" s="21">
        <v>2300</v>
      </c>
      <c r="G41" s="22">
        <v>2300</v>
      </c>
      <c r="H41" s="15">
        <f>G41*0.7</f>
        <v>1610</v>
      </c>
      <c r="I41" s="25"/>
      <c r="J41" s="25"/>
      <c r="K41" s="25"/>
      <c r="L41" s="25"/>
      <c r="M41" s="25"/>
      <c r="N41" s="25">
        <f t="shared" si="1"/>
        <v>1610</v>
      </c>
    </row>
    <row r="42" spans="1:14" x14ac:dyDescent="0.25">
      <c r="B42" s="3" t="s">
        <v>27</v>
      </c>
      <c r="C42" t="s">
        <v>28</v>
      </c>
      <c r="D42" s="19">
        <v>11490</v>
      </c>
      <c r="E42" s="20">
        <v>2000</v>
      </c>
      <c r="F42" s="21">
        <v>1000</v>
      </c>
      <c r="G42" s="22">
        <v>1000</v>
      </c>
      <c r="H42" s="14">
        <f>+G42</f>
        <v>1000</v>
      </c>
      <c r="I42" s="25"/>
      <c r="J42" s="25">
        <v>1000</v>
      </c>
      <c r="K42" s="25"/>
      <c r="L42" s="25"/>
      <c r="M42" s="25"/>
      <c r="N42" s="25">
        <f t="shared" si="1"/>
        <v>2000</v>
      </c>
    </row>
    <row r="43" spans="1:14" x14ac:dyDescent="0.25">
      <c r="B43" s="3" t="s">
        <v>44</v>
      </c>
      <c r="C43" t="s">
        <v>45</v>
      </c>
      <c r="D43" s="19">
        <v>3100</v>
      </c>
      <c r="E43" s="20">
        <v>4000</v>
      </c>
      <c r="F43" s="21">
        <v>2000</v>
      </c>
      <c r="G43" s="22">
        <v>2000</v>
      </c>
      <c r="H43" s="15">
        <f>G43*0.7</f>
        <v>1400</v>
      </c>
      <c r="I43" s="25"/>
      <c r="J43" s="25"/>
      <c r="K43" s="25"/>
      <c r="L43" s="25"/>
      <c r="M43" s="25"/>
      <c r="N43" s="25">
        <f t="shared" si="1"/>
        <v>1400</v>
      </c>
    </row>
    <row r="44" spans="1:14" x14ac:dyDescent="0.25">
      <c r="A44" s="5">
        <v>43967</v>
      </c>
      <c r="B44" s="29" t="s">
        <v>109</v>
      </c>
      <c r="C44" t="s">
        <v>110</v>
      </c>
      <c r="D44" s="30">
        <v>2400</v>
      </c>
      <c r="E44" s="20">
        <v>15000</v>
      </c>
      <c r="F44" s="21">
        <v>7500</v>
      </c>
      <c r="G44" s="28">
        <v>7500</v>
      </c>
      <c r="H44" s="16">
        <f>G44*0.68</f>
        <v>5100</v>
      </c>
      <c r="I44" s="25"/>
      <c r="J44" s="25"/>
      <c r="K44" s="25"/>
      <c r="L44" s="25"/>
      <c r="M44" s="25"/>
      <c r="N44" s="25">
        <f t="shared" si="1"/>
        <v>5100</v>
      </c>
    </row>
    <row r="45" spans="1:14" x14ac:dyDescent="0.25">
      <c r="B45" s="3" t="s">
        <v>29</v>
      </c>
      <c r="C45" t="s">
        <v>135</v>
      </c>
      <c r="D45" s="19">
        <v>1375</v>
      </c>
      <c r="E45" s="20">
        <v>2000</v>
      </c>
      <c r="F45" s="21">
        <v>1000</v>
      </c>
      <c r="G45" s="22">
        <v>1000</v>
      </c>
      <c r="H45" s="14">
        <f>+G45</f>
        <v>1000</v>
      </c>
      <c r="I45" s="25"/>
      <c r="J45" s="25"/>
      <c r="K45" s="25"/>
      <c r="L45" s="25"/>
      <c r="M45" s="25"/>
      <c r="N45" s="25">
        <f t="shared" si="1"/>
        <v>1000</v>
      </c>
    </row>
    <row r="46" spans="1:14" x14ac:dyDescent="0.25">
      <c r="A46" s="5">
        <v>43966</v>
      </c>
      <c r="B46" s="3" t="s">
        <v>48</v>
      </c>
      <c r="C46" t="s">
        <v>49</v>
      </c>
      <c r="D46" s="19">
        <v>16827</v>
      </c>
      <c r="E46" s="20">
        <v>5000</v>
      </c>
      <c r="F46" s="21">
        <v>2500</v>
      </c>
      <c r="G46" s="22">
        <v>2500</v>
      </c>
      <c r="H46" s="15">
        <f>G46*0.7</f>
        <v>1750</v>
      </c>
      <c r="I46" s="25"/>
      <c r="J46" s="25"/>
      <c r="K46" s="25"/>
      <c r="L46" s="25"/>
      <c r="M46" s="25"/>
      <c r="N46" s="25">
        <f t="shared" si="1"/>
        <v>1750</v>
      </c>
    </row>
    <row r="47" spans="1:14" x14ac:dyDescent="0.25">
      <c r="A47" s="5">
        <v>43966</v>
      </c>
      <c r="B47" s="3" t="s">
        <v>136</v>
      </c>
      <c r="C47" t="s">
        <v>137</v>
      </c>
      <c r="D47" s="19">
        <v>3025</v>
      </c>
      <c r="E47" s="20">
        <v>6600</v>
      </c>
      <c r="F47" s="21">
        <v>4200</v>
      </c>
      <c r="G47" s="22">
        <v>2400</v>
      </c>
      <c r="H47" s="15">
        <f>G47*0.7</f>
        <v>1680</v>
      </c>
      <c r="I47" s="25"/>
      <c r="J47" s="25"/>
      <c r="K47" s="25"/>
      <c r="L47" s="25"/>
      <c r="M47" s="25"/>
      <c r="N47" s="25">
        <f t="shared" si="1"/>
        <v>1680</v>
      </c>
    </row>
    <row r="48" spans="1:14" x14ac:dyDescent="0.25">
      <c r="B48" t="s">
        <v>55</v>
      </c>
      <c r="C48" t="s">
        <v>56</v>
      </c>
      <c r="D48" s="19">
        <v>16651</v>
      </c>
      <c r="E48" s="20">
        <v>5000</v>
      </c>
      <c r="F48" s="21">
        <v>2500</v>
      </c>
      <c r="G48" s="22">
        <v>2500</v>
      </c>
      <c r="H48" s="15">
        <f>G48*0.7</f>
        <v>1750</v>
      </c>
      <c r="I48" s="25"/>
      <c r="J48" s="25"/>
      <c r="K48" s="25"/>
      <c r="L48" s="25"/>
      <c r="M48" s="25"/>
      <c r="N48" s="25">
        <f t="shared" si="1"/>
        <v>1750</v>
      </c>
    </row>
    <row r="49" spans="1:14" x14ac:dyDescent="0.25">
      <c r="A49" s="5"/>
      <c r="B49" s="3" t="s">
        <v>30</v>
      </c>
      <c r="C49" t="s">
        <v>31</v>
      </c>
      <c r="D49" s="19">
        <v>5500</v>
      </c>
      <c r="E49" s="20">
        <v>2000</v>
      </c>
      <c r="F49" s="21">
        <v>1000</v>
      </c>
      <c r="G49" s="22">
        <v>1000</v>
      </c>
      <c r="H49" s="14">
        <f>+G49</f>
        <v>1000</v>
      </c>
      <c r="I49" s="25"/>
      <c r="J49" s="25"/>
      <c r="K49" s="25"/>
      <c r="L49" s="25"/>
      <c r="M49" s="25"/>
      <c r="N49" s="25">
        <f t="shared" si="1"/>
        <v>1000</v>
      </c>
    </row>
    <row r="50" spans="1:14" x14ac:dyDescent="0.25">
      <c r="A50" s="5">
        <v>43966</v>
      </c>
      <c r="B50" s="3" t="s">
        <v>94</v>
      </c>
      <c r="C50" t="s">
        <v>95</v>
      </c>
      <c r="D50" s="19">
        <v>13978</v>
      </c>
      <c r="E50" s="20">
        <v>10000</v>
      </c>
      <c r="F50" s="21">
        <v>5000</v>
      </c>
      <c r="G50" s="22">
        <v>5000</v>
      </c>
      <c r="H50" s="16">
        <f>G50*0.68</f>
        <v>3400.0000000000005</v>
      </c>
      <c r="I50" s="25"/>
      <c r="J50" s="25">
        <v>1000</v>
      </c>
      <c r="K50" s="25"/>
      <c r="L50" s="25"/>
      <c r="M50" s="25"/>
      <c r="N50" s="25">
        <f t="shared" si="1"/>
        <v>4400</v>
      </c>
    </row>
    <row r="51" spans="1:14" x14ac:dyDescent="0.25">
      <c r="B51" s="29" t="s">
        <v>57</v>
      </c>
      <c r="C51" t="s">
        <v>58</v>
      </c>
      <c r="D51" s="19">
        <v>2400</v>
      </c>
      <c r="E51" s="20">
        <v>5000</v>
      </c>
      <c r="F51" s="21">
        <v>2500</v>
      </c>
      <c r="G51" s="28">
        <v>2500</v>
      </c>
      <c r="H51" s="15">
        <f>G51*0.7</f>
        <v>1750</v>
      </c>
      <c r="I51" s="25"/>
      <c r="J51" s="25"/>
      <c r="K51" s="25"/>
      <c r="L51" s="25"/>
      <c r="M51" s="25"/>
      <c r="N51" s="25">
        <f t="shared" si="1"/>
        <v>1750</v>
      </c>
    </row>
    <row r="52" spans="1:14" x14ac:dyDescent="0.25">
      <c r="B52" s="3" t="s">
        <v>79</v>
      </c>
      <c r="C52" t="s">
        <v>80</v>
      </c>
      <c r="D52" s="19">
        <v>3700</v>
      </c>
      <c r="E52" s="20">
        <v>6500</v>
      </c>
      <c r="F52" s="21">
        <v>3250</v>
      </c>
      <c r="G52" s="22">
        <v>3250</v>
      </c>
      <c r="H52" s="16">
        <f>G52*0.68</f>
        <v>2210</v>
      </c>
      <c r="I52" s="25"/>
      <c r="J52" s="25"/>
      <c r="K52" s="25"/>
      <c r="L52" s="25">
        <v>200</v>
      </c>
      <c r="M52" s="25"/>
      <c r="N52" s="25">
        <f t="shared" si="1"/>
        <v>2410</v>
      </c>
    </row>
    <row r="53" spans="1:14" x14ac:dyDescent="0.25">
      <c r="B53" s="3" t="s">
        <v>9</v>
      </c>
      <c r="C53" t="s">
        <v>10</v>
      </c>
      <c r="D53" s="19">
        <v>7500</v>
      </c>
      <c r="E53" s="20">
        <v>1000</v>
      </c>
      <c r="F53" s="21">
        <v>500</v>
      </c>
      <c r="G53" s="22">
        <v>500</v>
      </c>
      <c r="H53" s="14">
        <f>+G53</f>
        <v>500</v>
      </c>
      <c r="I53" s="25"/>
      <c r="J53" s="25"/>
      <c r="K53" s="25"/>
      <c r="L53" s="25"/>
      <c r="M53" s="25"/>
      <c r="N53" s="25">
        <f t="shared" si="1"/>
        <v>500</v>
      </c>
    </row>
    <row r="54" spans="1:14" x14ac:dyDescent="0.25">
      <c r="B54" s="29" t="s">
        <v>98</v>
      </c>
      <c r="C54" t="s">
        <v>99</v>
      </c>
      <c r="D54" s="30">
        <v>2875</v>
      </c>
      <c r="E54" s="21">
        <v>13000</v>
      </c>
      <c r="F54" s="21">
        <v>8000</v>
      </c>
      <c r="G54" s="28">
        <v>5000</v>
      </c>
      <c r="H54" s="16">
        <f>G54*0.68</f>
        <v>3400.0000000000005</v>
      </c>
      <c r="I54" s="25"/>
      <c r="J54" s="25"/>
      <c r="K54" s="25">
        <v>200</v>
      </c>
      <c r="L54" s="25"/>
      <c r="M54" s="25"/>
      <c r="N54" s="25">
        <f t="shared" si="1"/>
        <v>3600.0000000000005</v>
      </c>
    </row>
    <row r="55" spans="1:14" x14ac:dyDescent="0.25">
      <c r="B55" s="3" t="s">
        <v>69</v>
      </c>
      <c r="C55" t="s">
        <v>70</v>
      </c>
      <c r="D55" s="19">
        <v>4700</v>
      </c>
      <c r="E55" s="20">
        <v>6000</v>
      </c>
      <c r="F55" s="21">
        <v>3000</v>
      </c>
      <c r="G55" s="22">
        <v>3000</v>
      </c>
      <c r="H55" s="15">
        <f>G55*0.7</f>
        <v>2100</v>
      </c>
      <c r="I55" s="25">
        <v>200</v>
      </c>
      <c r="J55" s="25"/>
      <c r="K55" s="25">
        <v>200</v>
      </c>
      <c r="L55" s="25"/>
      <c r="M55" s="25"/>
      <c r="N55" s="25">
        <f t="shared" si="1"/>
        <v>2500</v>
      </c>
    </row>
    <row r="56" spans="1:14" x14ac:dyDescent="0.25">
      <c r="B56" s="3" t="s">
        <v>11</v>
      </c>
      <c r="C56" t="s">
        <v>12</v>
      </c>
      <c r="D56" s="19">
        <v>8750</v>
      </c>
      <c r="E56" s="20">
        <v>1400</v>
      </c>
      <c r="F56" s="21">
        <v>700</v>
      </c>
      <c r="G56" s="22">
        <v>700</v>
      </c>
      <c r="H56" s="14">
        <f>+G56</f>
        <v>700</v>
      </c>
      <c r="I56" s="25"/>
      <c r="J56" s="25">
        <v>1000</v>
      </c>
      <c r="K56" s="25"/>
      <c r="L56" s="25"/>
      <c r="M56" s="25"/>
      <c r="N56" s="25">
        <f t="shared" si="1"/>
        <v>1700</v>
      </c>
    </row>
    <row r="57" spans="1:14" x14ac:dyDescent="0.25">
      <c r="A57" s="5">
        <v>43966</v>
      </c>
      <c r="B57" s="3" t="s">
        <v>83</v>
      </c>
      <c r="C57" t="s">
        <v>84</v>
      </c>
      <c r="D57" s="19">
        <v>4350</v>
      </c>
      <c r="E57" s="20">
        <v>32500</v>
      </c>
      <c r="F57" s="21">
        <v>29000</v>
      </c>
      <c r="G57" s="22">
        <v>3500</v>
      </c>
      <c r="H57" s="16">
        <f>G57*0.68</f>
        <v>2380</v>
      </c>
      <c r="I57" s="25"/>
      <c r="J57" s="25"/>
      <c r="K57" s="25"/>
      <c r="L57" s="25"/>
      <c r="M57" s="25"/>
      <c r="N57" s="25">
        <f t="shared" si="1"/>
        <v>2380</v>
      </c>
    </row>
    <row r="58" spans="1:14" x14ac:dyDescent="0.25">
      <c r="A58" s="5">
        <v>43966</v>
      </c>
      <c r="B58" s="3" t="s">
        <v>64</v>
      </c>
      <c r="C58" t="s">
        <v>65</v>
      </c>
      <c r="D58" s="19">
        <v>6000</v>
      </c>
      <c r="E58" s="20">
        <v>7500</v>
      </c>
      <c r="F58" s="21">
        <v>5000</v>
      </c>
      <c r="G58" s="22">
        <v>2500</v>
      </c>
      <c r="H58" s="15">
        <f>G58*0.7</f>
        <v>1750</v>
      </c>
      <c r="I58" s="25">
        <v>200</v>
      </c>
      <c r="J58" s="25"/>
      <c r="K58" s="25"/>
      <c r="L58" s="25"/>
      <c r="M58" s="25"/>
      <c r="N58" s="25">
        <f t="shared" si="1"/>
        <v>1950</v>
      </c>
    </row>
    <row r="59" spans="1:14" x14ac:dyDescent="0.25">
      <c r="B59" s="3" t="s">
        <v>59</v>
      </c>
      <c r="C59" t="s">
        <v>60</v>
      </c>
      <c r="D59" s="19">
        <v>2300</v>
      </c>
      <c r="E59" s="20">
        <v>5000</v>
      </c>
      <c r="F59" s="21">
        <v>2500</v>
      </c>
      <c r="G59" s="22">
        <v>2500</v>
      </c>
      <c r="H59" s="15">
        <f>G59*0.7</f>
        <v>1750</v>
      </c>
      <c r="I59" s="25"/>
      <c r="J59" s="25"/>
      <c r="K59" s="25"/>
      <c r="L59" s="25"/>
      <c r="M59" s="25"/>
      <c r="N59" s="25">
        <f t="shared" si="1"/>
        <v>1750</v>
      </c>
    </row>
    <row r="60" spans="1:14" x14ac:dyDescent="0.25">
      <c r="D60" s="19"/>
      <c r="E60" s="20">
        <f>SUM(E2:E59)</f>
        <v>427833.22</v>
      </c>
      <c r="F60" s="21"/>
      <c r="G60" s="20">
        <f t="shared" ref="G60:L60" si="2">SUM(G2:G59)</f>
        <v>168555</v>
      </c>
      <c r="H60" s="16">
        <f t="shared" si="2"/>
        <v>119504.4</v>
      </c>
      <c r="I60" s="21">
        <f t="shared" si="2"/>
        <v>1600</v>
      </c>
      <c r="J60" s="21">
        <f t="shared" si="2"/>
        <v>8000</v>
      </c>
      <c r="K60" s="21">
        <f t="shared" si="2"/>
        <v>2400</v>
      </c>
      <c r="L60" s="21">
        <f t="shared" si="2"/>
        <v>1400</v>
      </c>
      <c r="M60" s="21"/>
      <c r="N60" s="25">
        <f>SUM(N2:N59)</f>
        <v>132904.4</v>
      </c>
    </row>
    <row r="61" spans="1:14" x14ac:dyDescent="0.25">
      <c r="C61" t="s">
        <v>126</v>
      </c>
      <c r="H61" s="4"/>
      <c r="I61" s="21"/>
      <c r="J61" s="21"/>
      <c r="K61" s="21"/>
      <c r="L61" s="21">
        <f>I60+J60+K60+L60</f>
        <v>13400</v>
      </c>
      <c r="M61" s="21"/>
      <c r="N61" s="25"/>
    </row>
    <row r="62" spans="1:14" x14ac:dyDescent="0.25">
      <c r="H62" s="4"/>
      <c r="I62" s="4"/>
      <c r="J62" s="4"/>
      <c r="K62" s="4"/>
      <c r="L62" s="13"/>
      <c r="M62" s="4"/>
      <c r="N62" s="11"/>
    </row>
    <row r="63" spans="1:14" x14ac:dyDescent="0.25">
      <c r="H63" s="4"/>
      <c r="I63" s="4"/>
      <c r="J63" s="4"/>
      <c r="K63" s="4"/>
      <c r="L63" s="13"/>
      <c r="M63" s="4"/>
      <c r="N63" s="11"/>
    </row>
    <row r="64" spans="1:14" x14ac:dyDescent="0.25">
      <c r="B64" t="s">
        <v>129</v>
      </c>
      <c r="C64" t="s">
        <v>111</v>
      </c>
      <c r="G64" s="2">
        <v>144863</v>
      </c>
      <c r="H64" s="2" t="s">
        <v>111</v>
      </c>
    </row>
    <row r="65" spans="2:14" x14ac:dyDescent="0.25">
      <c r="C65" t="s">
        <v>144</v>
      </c>
      <c r="E65" s="17">
        <v>12000</v>
      </c>
    </row>
    <row r="66" spans="2:14" x14ac:dyDescent="0.25">
      <c r="B66" t="s">
        <v>114</v>
      </c>
      <c r="C66" t="s">
        <v>125</v>
      </c>
      <c r="E66" s="17">
        <v>1400</v>
      </c>
    </row>
    <row r="67" spans="2:14" x14ac:dyDescent="0.25">
      <c r="C67" t="s">
        <v>119</v>
      </c>
      <c r="E67" s="17">
        <v>10000</v>
      </c>
    </row>
    <row r="68" spans="2:14" x14ac:dyDescent="0.25">
      <c r="C68" t="s">
        <v>134</v>
      </c>
      <c r="E68" s="17">
        <f>777+374+808</f>
        <v>1959</v>
      </c>
      <c r="G68" s="2" t="s">
        <v>111</v>
      </c>
    </row>
    <row r="69" spans="2:14" x14ac:dyDescent="0.25">
      <c r="C69" s="27" t="s">
        <v>130</v>
      </c>
      <c r="E69" s="17">
        <f>SUM(E65:E68)</f>
        <v>25359</v>
      </c>
    </row>
    <row r="70" spans="2:14" x14ac:dyDescent="0.25">
      <c r="C70" t="s">
        <v>120</v>
      </c>
      <c r="G70" s="17">
        <f>G64-E69</f>
        <v>119504</v>
      </c>
      <c r="H70" s="18">
        <f>+G70+0.01</f>
        <v>119504.01</v>
      </c>
      <c r="J70" s="10" t="s">
        <v>131</v>
      </c>
      <c r="N70" s="25">
        <f>+N60</f>
        <v>132904.4</v>
      </c>
    </row>
    <row r="71" spans="2:14" x14ac:dyDescent="0.25">
      <c r="B71" t="s">
        <v>112</v>
      </c>
      <c r="H71" s="18">
        <f>H70-H60</f>
        <v>-0.38999999999941792</v>
      </c>
      <c r="N71" s="25"/>
    </row>
    <row r="72" spans="2:14" x14ac:dyDescent="0.25">
      <c r="J72" s="10" t="s">
        <v>111</v>
      </c>
      <c r="K72" s="10" t="s">
        <v>111</v>
      </c>
      <c r="N72" s="25"/>
    </row>
    <row r="73" spans="2:14" x14ac:dyDescent="0.25">
      <c r="B73" t="s">
        <v>116</v>
      </c>
      <c r="J73" s="10" t="s">
        <v>121</v>
      </c>
      <c r="N73" s="20"/>
    </row>
    <row r="74" spans="2:14" x14ac:dyDescent="0.25">
      <c r="B74" t="s">
        <v>115</v>
      </c>
      <c r="N74" s="20">
        <v>0</v>
      </c>
    </row>
    <row r="75" spans="2:14" x14ac:dyDescent="0.25">
      <c r="B75" t="s">
        <v>145</v>
      </c>
      <c r="J75" s="10" t="s">
        <v>118</v>
      </c>
      <c r="N75" s="20">
        <v>10000</v>
      </c>
    </row>
    <row r="76" spans="2:14" x14ac:dyDescent="0.25">
      <c r="J76" s="10" t="s">
        <v>117</v>
      </c>
      <c r="N76" s="20">
        <f>+E68-0.01</f>
        <v>1958.99</v>
      </c>
    </row>
    <row r="77" spans="2:14" x14ac:dyDescent="0.25">
      <c r="J77" s="10" t="s">
        <v>127</v>
      </c>
      <c r="N77" s="25">
        <f>N70+N75+N76</f>
        <v>144863.38999999998</v>
      </c>
    </row>
  </sheetData>
  <sortState xmlns:xlrd2="http://schemas.microsoft.com/office/spreadsheetml/2017/richdata2" ref="A2:N59">
    <sortCondition ref="B2:B5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 McDonald</cp:lastModifiedBy>
  <cp:revision/>
  <dcterms:created xsi:type="dcterms:W3CDTF">2020-06-22T14:17:20Z</dcterms:created>
  <dcterms:modified xsi:type="dcterms:W3CDTF">2020-07-21T12:48:38Z</dcterms:modified>
  <cp:category/>
  <cp:contentStatus/>
</cp:coreProperties>
</file>