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3b7a08baf25d59f/LOLPETS 2015/PETS Training 2015/"/>
    </mc:Choice>
  </mc:AlternateContent>
  <bookViews>
    <workbookView xWindow="0" yWindow="0" windowWidth="20085" windowHeight="6705"/>
  </bookViews>
  <sheets>
    <sheet name="Rotary Budget Club 3332" sheetId="1" r:id="rId1"/>
  </sheets>
  <definedNames>
    <definedName name="_xlnm.Print_Titles" localSheetId="0">'Rotary Budget Club 3332'!$3:$4</definedName>
  </definedNames>
  <calcPr calcId="152511"/>
</workbook>
</file>

<file path=xl/calcChain.xml><?xml version="1.0" encoding="utf-8"?>
<calcChain xmlns="http://schemas.openxmlformats.org/spreadsheetml/2006/main">
  <c r="G90" i="1" l="1"/>
  <c r="D99" i="1"/>
  <c r="D97" i="1"/>
  <c r="D96" i="1"/>
  <c r="D95" i="1"/>
  <c r="D94" i="1"/>
  <c r="D93" i="1"/>
  <c r="D90" i="1"/>
  <c r="D89" i="1"/>
  <c r="D88" i="1"/>
  <c r="D87" i="1"/>
  <c r="D86" i="1"/>
  <c r="D85" i="1"/>
  <c r="D84" i="1"/>
  <c r="D83" i="1"/>
  <c r="D82" i="1"/>
  <c r="D81" i="1"/>
  <c r="D80" i="1"/>
  <c r="D79" i="1"/>
  <c r="D77" i="1"/>
  <c r="D75" i="1"/>
  <c r="D74" i="1"/>
  <c r="D73" i="1"/>
  <c r="D72" i="1"/>
  <c r="D71" i="1"/>
  <c r="D70" i="1"/>
  <c r="D69" i="1"/>
  <c r="D68" i="1"/>
  <c r="D67" i="1"/>
  <c r="D66" i="1"/>
  <c r="D65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6" i="1"/>
  <c r="D45" i="1"/>
  <c r="D44" i="1"/>
  <c r="D40" i="1"/>
  <c r="D39" i="1"/>
  <c r="D38" i="1"/>
  <c r="D37" i="1"/>
  <c r="D36" i="1"/>
  <c r="D35" i="1"/>
  <c r="D34" i="1"/>
  <c r="D33" i="1"/>
  <c r="D32" i="1"/>
  <c r="D31" i="1"/>
  <c r="D30" i="1"/>
  <c r="D23" i="1"/>
  <c r="D22" i="1"/>
  <c r="D21" i="1"/>
  <c r="D20" i="1"/>
  <c r="D19" i="1"/>
  <c r="D18" i="1"/>
  <c r="D17" i="1"/>
  <c r="D16" i="1"/>
  <c r="D12" i="1"/>
  <c r="D11" i="1"/>
  <c r="D10" i="1"/>
  <c r="D9" i="1"/>
  <c r="D8" i="1"/>
  <c r="D7" i="1"/>
  <c r="F102" i="1"/>
  <c r="C98" i="1"/>
  <c r="B98" i="1"/>
  <c r="C91" i="1"/>
  <c r="D91" i="1" s="1"/>
  <c r="B91" i="1"/>
  <c r="G89" i="1"/>
  <c r="G88" i="1"/>
  <c r="G87" i="1"/>
  <c r="G85" i="1"/>
  <c r="C76" i="1"/>
  <c r="B76" i="1"/>
  <c r="D76" i="1" s="1"/>
  <c r="C63" i="1"/>
  <c r="G6" i="1"/>
  <c r="E13" i="1"/>
  <c r="G13" i="1" s="1"/>
  <c r="E25" i="1"/>
  <c r="E27" i="1" s="1"/>
  <c r="E102" i="1" s="1"/>
  <c r="E41" i="1"/>
  <c r="G41" i="1" s="1"/>
  <c r="E47" i="1"/>
  <c r="E63" i="1"/>
  <c r="E98" i="1"/>
  <c r="G98" i="1" s="1"/>
  <c r="C13" i="1"/>
  <c r="B13" i="1"/>
  <c r="B63" i="1"/>
  <c r="C47" i="1"/>
  <c r="B47" i="1"/>
  <c r="D47" i="1" s="1"/>
  <c r="C41" i="1"/>
  <c r="B41" i="1"/>
  <c r="C25" i="1"/>
  <c r="B25" i="1"/>
  <c r="G86" i="1"/>
  <c r="G84" i="1"/>
  <c r="G83" i="1"/>
  <c r="G82" i="1"/>
  <c r="G81" i="1"/>
  <c r="G78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7" i="1"/>
  <c r="G46" i="1"/>
  <c r="G45" i="1"/>
  <c r="G44" i="1"/>
  <c r="G40" i="1"/>
  <c r="G33" i="1"/>
  <c r="G31" i="1"/>
  <c r="G30" i="1"/>
  <c r="G24" i="1"/>
  <c r="G18" i="1"/>
  <c r="G17" i="1"/>
  <c r="G16" i="1"/>
  <c r="G12" i="1"/>
  <c r="G8" i="1"/>
  <c r="G7" i="1"/>
  <c r="D41" i="1" l="1"/>
  <c r="D63" i="1"/>
  <c r="D13" i="1"/>
  <c r="C27" i="1"/>
  <c r="G25" i="1"/>
  <c r="B100" i="1"/>
  <c r="D25" i="1"/>
  <c r="D98" i="1"/>
  <c r="C100" i="1"/>
  <c r="B27" i="1"/>
  <c r="G27" i="1" s="1"/>
  <c r="G102" i="1" s="1"/>
  <c r="E76" i="1"/>
  <c r="B102" i="1" l="1"/>
  <c r="D100" i="1"/>
  <c r="D27" i="1"/>
  <c r="C102" i="1"/>
  <c r="G76" i="1"/>
  <c r="D102" i="1" l="1"/>
</calcChain>
</file>

<file path=xl/sharedStrings.xml><?xml version="1.0" encoding="utf-8"?>
<sst xmlns="http://schemas.openxmlformats.org/spreadsheetml/2006/main" count="99" uniqueCount="97">
  <si>
    <t>Operating Expenses</t>
  </si>
  <si>
    <t xml:space="preserve">  % Change from Prior year</t>
  </si>
  <si>
    <t>Income</t>
  </si>
  <si>
    <t>Fund Raising Income</t>
  </si>
  <si>
    <t>Auction Income</t>
  </si>
  <si>
    <t xml:space="preserve">Citrus Sales </t>
  </si>
  <si>
    <t>Looking Glass Playhouse Income</t>
  </si>
  <si>
    <t>Golf Tournament Income</t>
  </si>
  <si>
    <t>Ping Pong Tournament</t>
  </si>
  <si>
    <t>Art Auction</t>
  </si>
  <si>
    <t>Total Fund Raising Income</t>
  </si>
  <si>
    <t>Other Income</t>
  </si>
  <si>
    <t>Foundation Income</t>
  </si>
  <si>
    <t>Fines/Happy Bucks</t>
  </si>
  <si>
    <t>50/50 Income</t>
  </si>
  <si>
    <t>Missed Meetings Income</t>
  </si>
  <si>
    <t>Club Member Dues</t>
  </si>
  <si>
    <t>Induction Fees</t>
  </si>
  <si>
    <t>Club Meeting Flat Fee</t>
  </si>
  <si>
    <t>Miscellaneous Income</t>
  </si>
  <si>
    <t>Total Other Income</t>
  </si>
  <si>
    <t xml:space="preserve">Gross Profit  </t>
  </si>
  <si>
    <t>Accounting</t>
  </si>
  <si>
    <t>District 6510 Dues</t>
  </si>
  <si>
    <t>General &amp; Administration</t>
  </si>
  <si>
    <t>Recording Secretary</t>
  </si>
  <si>
    <t>Travel (Club President)</t>
  </si>
  <si>
    <t>Rotary International Dues</t>
  </si>
  <si>
    <t>Lunch Meal Charges</t>
  </si>
  <si>
    <t>Bank Charges - CC Clearing</t>
  </si>
  <si>
    <t>Taxes/Fines/Penalties/Licenses</t>
  </si>
  <si>
    <t>DaCdb Fees</t>
  </si>
  <si>
    <t>Legal Fees</t>
  </si>
  <si>
    <t>Total Operating Expenses</t>
  </si>
  <si>
    <t>Membership</t>
  </si>
  <si>
    <t>Awards for Members</t>
  </si>
  <si>
    <t>Membership Material</t>
  </si>
  <si>
    <t>Leadership Institute</t>
  </si>
  <si>
    <t>Total Membership Expenses</t>
  </si>
  <si>
    <t>Club Administration</t>
  </si>
  <si>
    <t>Chamber of Commerce Membership Dues</t>
  </si>
  <si>
    <t>Club Signage/Displays</t>
  </si>
  <si>
    <t>Flag Display/Sunrise Club</t>
  </si>
  <si>
    <t>Installation Expenses</t>
  </si>
  <si>
    <t>Historian</t>
  </si>
  <si>
    <t>Monthly Bulletin</t>
  </si>
  <si>
    <t>New Clubs</t>
  </si>
  <si>
    <t>Land of Lincoln (Regional) PETS</t>
  </si>
  <si>
    <t>District Conference</t>
  </si>
  <si>
    <t>Rotary International Convention</t>
  </si>
  <si>
    <t>Rememberanes</t>
  </si>
  <si>
    <t>Rotary Family</t>
  </si>
  <si>
    <t>Speakers Gifts</t>
  </si>
  <si>
    <t xml:space="preserve">Total Club Adminstration Expenses  </t>
  </si>
  <si>
    <t>Service Projects</t>
  </si>
  <si>
    <t>Float Refurbishment</t>
  </si>
  <si>
    <t>Adopt-A-Highway</t>
  </si>
  <si>
    <t>BSA/Cub Sout Packs</t>
  </si>
  <si>
    <t>YMCA Partner</t>
  </si>
  <si>
    <t>Cash Contributions</t>
  </si>
  <si>
    <t>Rotary Communtiy Project</t>
  </si>
  <si>
    <t>Challenge Day</t>
  </si>
  <si>
    <t>Rotary Wheels</t>
  </si>
  <si>
    <t>Early Childhood Foundation</t>
  </si>
  <si>
    <t>District Simplified Grant</t>
  </si>
  <si>
    <t>Scott Appreciation Day</t>
  </si>
  <si>
    <t>Total Service Projects</t>
  </si>
  <si>
    <t>Public Relations</t>
  </si>
  <si>
    <t>Youth</t>
  </si>
  <si>
    <t>Interact</t>
  </si>
  <si>
    <t>Children's Parade</t>
  </si>
  <si>
    <t>RYLA</t>
  </si>
  <si>
    <t>OTHS Scholarships</t>
  </si>
  <si>
    <t>Blanche Sloan Speech Contest</t>
  </si>
  <si>
    <t>Student of the Month</t>
  </si>
  <si>
    <t>Belize Children</t>
  </si>
  <si>
    <t>District Youth Exchange</t>
  </si>
  <si>
    <t>International Youth Exchange Student</t>
  </si>
  <si>
    <t>4-Way Test/Vocational</t>
  </si>
  <si>
    <t>Ambassadorial Scholar</t>
  </si>
  <si>
    <t>Youth - Other</t>
  </si>
  <si>
    <t>Total Youth</t>
  </si>
  <si>
    <t>Foundation</t>
  </si>
  <si>
    <t>The Rotary Foundation (TRF)</t>
  </si>
  <si>
    <t>Group Study Exchange (GSE)</t>
  </si>
  <si>
    <t>Polio Plus</t>
  </si>
  <si>
    <t>World Community Projects</t>
  </si>
  <si>
    <t>Matching Grants</t>
  </si>
  <si>
    <t>Total Foundation</t>
  </si>
  <si>
    <t>Total Expense</t>
  </si>
  <si>
    <t>Net Income</t>
  </si>
  <si>
    <t>Rotary Club of ____________________________</t>
  </si>
  <si>
    <t>2015-2016 Budget</t>
  </si>
  <si>
    <t>2014-2015 Actual</t>
  </si>
  <si>
    <t>2014-2015 Budget</t>
  </si>
  <si>
    <t>2014-2015 Actual vs Budget %</t>
  </si>
  <si>
    <t>2015-2016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</si>
</sst>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12"/>
      <name val="Tahoma"/>
      <family val="2"/>
    </font>
    <font>
      <i/>
      <sz val="8"/>
      <name val="Tahoma"/>
      <family val="2"/>
    </font>
    <font>
      <i/>
      <sz val="9"/>
      <name val="Arial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1" fillId="0" borderId="0" xfId="0" applyFont="1" applyAlignment="1"/>
    <xf numFmtId="3" fontId="1" fillId="0" borderId="0" xfId="0" applyNumberFormat="1" applyFont="1" applyAlignment="1"/>
    <xf numFmtId="0" fontId="4" fillId="0" borderId="0" xfId="0" applyFont="1" applyAlignment="1">
      <alignment horizontal="center" textRotation="60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Fill="1" applyBorder="1" applyAlignment="1">
      <alignment horizontal="center" wrapText="1"/>
    </xf>
    <xf numFmtId="17" fontId="11" fillId="0" borderId="1" xfId="0" applyNumberFormat="1" applyFont="1" applyBorder="1" applyAlignment="1" applyProtection="1">
      <alignment horizontal="center" wrapText="1"/>
    </xf>
    <xf numFmtId="164" fontId="11" fillId="0" borderId="1" xfId="0" applyNumberFormat="1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 wrapText="1"/>
    </xf>
    <xf numFmtId="0" fontId="10" fillId="0" borderId="0" xfId="0" applyFont="1" applyBorder="1" applyAlignment="1">
      <alignment horizontal="center" vertical="center" textRotation="60" wrapText="1"/>
    </xf>
    <xf numFmtId="17" fontId="10" fillId="0" borderId="0" xfId="0" applyNumberFormat="1" applyFont="1" applyBorder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3" fontId="14" fillId="2" borderId="1" xfId="0" applyNumberFormat="1" applyFont="1" applyFill="1" applyBorder="1" applyAlignment="1">
      <alignment vertical="center" wrapText="1"/>
    </xf>
    <xf numFmtId="3" fontId="15" fillId="0" borderId="0" xfId="0" applyNumberFormat="1" applyFont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wrapText="1"/>
    </xf>
    <xf numFmtId="3" fontId="5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10" fontId="11" fillId="0" borderId="1" xfId="0" applyNumberFormat="1" applyFont="1" applyFill="1" applyBorder="1" applyAlignment="1">
      <alignment vertical="center" wrapText="1"/>
    </xf>
    <xf numFmtId="10" fontId="10" fillId="0" borderId="0" xfId="0" applyNumberFormat="1" applyFont="1" applyBorder="1" applyAlignment="1" applyProtection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10" fontId="11" fillId="2" borderId="1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0" fontId="11" fillId="0" borderId="0" xfId="0" applyNumberFormat="1" applyFont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center" vertical="center" wrapText="1"/>
    </xf>
    <xf numFmtId="10" fontId="14" fillId="2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showGridLines="0" tabSelected="1" zoomScaleNormal="100" workbookViewId="0">
      <pane ySplit="3" topLeftCell="A4" activePane="bottomLeft" state="frozen"/>
      <selection pane="bottomLeft" activeCell="I8" sqref="I8"/>
    </sheetView>
  </sheetViews>
  <sheetFormatPr defaultRowHeight="12.75" x14ac:dyDescent="0.2"/>
  <cols>
    <col min="1" max="1" width="46.7109375" style="4" bestFit="1" customWidth="1"/>
    <col min="2" max="3" width="9.5703125" style="5" customWidth="1"/>
    <col min="4" max="4" width="14.42578125" style="5" customWidth="1"/>
    <col min="5" max="6" width="9.5703125" style="5" customWidth="1"/>
    <col min="7" max="7" width="9.5703125" style="10" customWidth="1"/>
    <col min="8" max="16384" width="9.140625" style="5"/>
  </cols>
  <sheetData>
    <row r="1" spans="1:7" s="1" customFormat="1" ht="18" x14ac:dyDescent="0.25">
      <c r="B1" s="11"/>
      <c r="C1" s="33" t="s">
        <v>91</v>
      </c>
      <c r="D1" s="33"/>
      <c r="E1" s="11"/>
      <c r="F1" s="11"/>
      <c r="G1" s="12"/>
    </row>
    <row r="2" spans="1:7" s="1" customFormat="1" x14ac:dyDescent="0.2">
      <c r="A2" s="13"/>
      <c r="B2" s="11"/>
      <c r="C2" s="13" t="s">
        <v>92</v>
      </c>
      <c r="D2" s="13"/>
      <c r="E2" s="11"/>
      <c r="F2" s="11"/>
      <c r="G2" s="12"/>
    </row>
    <row r="3" spans="1:7" s="6" customFormat="1" ht="41.25" customHeight="1" x14ac:dyDescent="0.15">
      <c r="A3" s="14"/>
      <c r="B3" s="15" t="s">
        <v>93</v>
      </c>
      <c r="C3" s="16" t="s">
        <v>94</v>
      </c>
      <c r="D3" s="16" t="s">
        <v>95</v>
      </c>
      <c r="E3" s="16" t="s">
        <v>92</v>
      </c>
      <c r="F3" s="16" t="s">
        <v>96</v>
      </c>
      <c r="G3" s="17" t="s">
        <v>1</v>
      </c>
    </row>
    <row r="4" spans="1:7" s="6" customFormat="1" ht="7.9" customHeight="1" x14ac:dyDescent="0.2">
      <c r="A4" s="18"/>
      <c r="B4" s="19"/>
      <c r="C4" s="20"/>
      <c r="D4" s="20"/>
      <c r="E4" s="20"/>
      <c r="F4" s="20"/>
      <c r="G4" s="55"/>
    </row>
    <row r="5" spans="1:7" s="7" customFormat="1" ht="15" x14ac:dyDescent="0.2">
      <c r="A5" s="35" t="s">
        <v>2</v>
      </c>
      <c r="B5" s="22"/>
      <c r="C5" s="22"/>
      <c r="D5" s="22"/>
      <c r="E5" s="22"/>
      <c r="F5" s="22"/>
      <c r="G5" s="56"/>
    </row>
    <row r="6" spans="1:7" s="7" customFormat="1" ht="12" x14ac:dyDescent="0.2">
      <c r="A6" s="25" t="s">
        <v>3</v>
      </c>
      <c r="B6" s="23"/>
      <c r="C6" s="23"/>
      <c r="D6" s="23"/>
      <c r="E6" s="23"/>
      <c r="F6" s="23"/>
      <c r="G6" s="57" t="str">
        <f>IF(E6=0,"-",E6/B6-1)</f>
        <v>-</v>
      </c>
    </row>
    <row r="7" spans="1:7" s="7" customFormat="1" ht="12" x14ac:dyDescent="0.2">
      <c r="A7" s="34" t="s">
        <v>4</v>
      </c>
      <c r="B7" s="23">
        <v>20011.36</v>
      </c>
      <c r="C7" s="23">
        <v>20000</v>
      </c>
      <c r="D7" s="54">
        <f>SUM(B7/C7)</f>
        <v>1.0005680000000001</v>
      </c>
      <c r="E7" s="23"/>
      <c r="F7" s="23"/>
      <c r="G7" s="57" t="str">
        <f>IF(E7=0,"-",E7/B7-1)</f>
        <v>-</v>
      </c>
    </row>
    <row r="8" spans="1:7" s="7" customFormat="1" ht="12" x14ac:dyDescent="0.2">
      <c r="A8" s="34" t="s">
        <v>5</v>
      </c>
      <c r="B8" s="23">
        <v>5095.25</v>
      </c>
      <c r="C8" s="23">
        <v>5000</v>
      </c>
      <c r="D8" s="54">
        <f t="shared" ref="D8:D71" si="0">SUM(B8/C8)</f>
        <v>1.01905</v>
      </c>
      <c r="E8" s="23"/>
      <c r="F8" s="23"/>
      <c r="G8" s="57" t="str">
        <f>IF(E8=0,"-",E8/B8-1)</f>
        <v>-</v>
      </c>
    </row>
    <row r="9" spans="1:7" s="7" customFormat="1" ht="12" x14ac:dyDescent="0.2">
      <c r="A9" s="34" t="s">
        <v>6</v>
      </c>
      <c r="B9" s="23"/>
      <c r="C9" s="23">
        <v>600</v>
      </c>
      <c r="D9" s="54">
        <f t="shared" si="0"/>
        <v>0</v>
      </c>
      <c r="E9" s="23"/>
      <c r="F9" s="24"/>
      <c r="G9" s="58"/>
    </row>
    <row r="10" spans="1:7" s="7" customFormat="1" ht="12" x14ac:dyDescent="0.2">
      <c r="A10" s="34" t="s">
        <v>7</v>
      </c>
      <c r="B10" s="23"/>
      <c r="C10" s="23">
        <v>4500</v>
      </c>
      <c r="D10" s="54">
        <f t="shared" si="0"/>
        <v>0</v>
      </c>
      <c r="E10" s="23"/>
      <c r="F10" s="24"/>
      <c r="G10" s="58"/>
    </row>
    <row r="11" spans="1:7" s="7" customFormat="1" ht="12" x14ac:dyDescent="0.2">
      <c r="A11" s="34" t="s">
        <v>8</v>
      </c>
      <c r="B11" s="23">
        <v>1516.27</v>
      </c>
      <c r="C11" s="23">
        <v>1500</v>
      </c>
      <c r="D11" s="54">
        <f t="shared" si="0"/>
        <v>1.0108466666666667</v>
      </c>
      <c r="E11" s="23"/>
      <c r="F11" s="24"/>
      <c r="G11" s="58"/>
    </row>
    <row r="12" spans="1:7" s="7" customFormat="1" ht="12" x14ac:dyDescent="0.2">
      <c r="A12" s="34" t="s">
        <v>9</v>
      </c>
      <c r="B12" s="23">
        <v>0</v>
      </c>
      <c r="C12" s="23">
        <v>3000</v>
      </c>
      <c r="D12" s="54">
        <f t="shared" si="0"/>
        <v>0</v>
      </c>
      <c r="E12" s="23"/>
      <c r="F12" s="24"/>
      <c r="G12" s="58" t="str">
        <f>IF(E12=0,"-",E12/B12-1)</f>
        <v>-</v>
      </c>
    </row>
    <row r="13" spans="1:7" s="7" customFormat="1" ht="12" x14ac:dyDescent="0.2">
      <c r="A13" s="25" t="s">
        <v>10</v>
      </c>
      <c r="B13" s="30">
        <f>SUM(B6:B12)</f>
        <v>26622.880000000001</v>
      </c>
      <c r="C13" s="30">
        <f>SUM(C6:C12)</f>
        <v>34600</v>
      </c>
      <c r="D13" s="54">
        <f t="shared" si="0"/>
        <v>0.76944739884393065</v>
      </c>
      <c r="E13" s="26">
        <f>SUM(E6:E12)</f>
        <v>0</v>
      </c>
      <c r="F13" s="26"/>
      <c r="G13" s="57" t="str">
        <f>IF(E13=0,"-",E13/B13-1)</f>
        <v>-</v>
      </c>
    </row>
    <row r="14" spans="1:7" s="7" customFormat="1" ht="8.25" customHeight="1" x14ac:dyDescent="0.2">
      <c r="A14" s="27"/>
      <c r="B14" s="28"/>
      <c r="C14" s="28"/>
      <c r="D14" s="54"/>
      <c r="E14" s="28"/>
      <c r="F14" s="28"/>
      <c r="G14" s="59"/>
    </row>
    <row r="15" spans="1:7" s="7" customFormat="1" ht="12" x14ac:dyDescent="0.2">
      <c r="A15" s="21" t="s">
        <v>11</v>
      </c>
      <c r="B15" s="28"/>
      <c r="C15" s="28"/>
      <c r="D15" s="54"/>
      <c r="E15" s="28"/>
      <c r="F15" s="28"/>
      <c r="G15" s="59"/>
    </row>
    <row r="16" spans="1:7" s="7" customFormat="1" ht="12" x14ac:dyDescent="0.2">
      <c r="A16" s="34" t="s">
        <v>12</v>
      </c>
      <c r="B16" s="23">
        <v>300</v>
      </c>
      <c r="C16" s="23">
        <v>0.01</v>
      </c>
      <c r="D16" s="54">
        <f t="shared" si="0"/>
        <v>30000</v>
      </c>
      <c r="E16" s="23"/>
      <c r="F16" s="23"/>
      <c r="G16" s="57" t="str">
        <f>IF(E16=0,"-",E16/B16-1)</f>
        <v>-</v>
      </c>
    </row>
    <row r="17" spans="1:7" s="7" customFormat="1" ht="12" x14ac:dyDescent="0.2">
      <c r="A17" s="34" t="s">
        <v>13</v>
      </c>
      <c r="B17" s="23">
        <v>807.8</v>
      </c>
      <c r="C17" s="23">
        <v>1700</v>
      </c>
      <c r="D17" s="54">
        <f t="shared" si="0"/>
        <v>0.47517647058823526</v>
      </c>
      <c r="E17" s="23"/>
      <c r="F17" s="23"/>
      <c r="G17" s="57" t="str">
        <f>IF(E17=0,"-",E17/B17-1)</f>
        <v>-</v>
      </c>
    </row>
    <row r="18" spans="1:7" s="7" customFormat="1" ht="12" x14ac:dyDescent="0.2">
      <c r="A18" s="34" t="s">
        <v>14</v>
      </c>
      <c r="B18" s="23">
        <v>569</v>
      </c>
      <c r="C18" s="23">
        <v>1300.01</v>
      </c>
      <c r="D18" s="54">
        <f t="shared" si="0"/>
        <v>0.4376889408543011</v>
      </c>
      <c r="E18" s="23"/>
      <c r="F18" s="23"/>
      <c r="G18" s="57" t="str">
        <f>IF(E18=0,"-",E18/B18-1)</f>
        <v>-</v>
      </c>
    </row>
    <row r="19" spans="1:7" s="7" customFormat="1" ht="12" x14ac:dyDescent="0.2">
      <c r="A19" s="34" t="s">
        <v>15</v>
      </c>
      <c r="B19" s="24">
        <v>396</v>
      </c>
      <c r="C19" s="24">
        <v>900</v>
      </c>
      <c r="D19" s="54">
        <f t="shared" si="0"/>
        <v>0.44</v>
      </c>
      <c r="E19" s="24"/>
      <c r="F19" s="24"/>
      <c r="G19" s="57"/>
    </row>
    <row r="20" spans="1:7" s="7" customFormat="1" ht="12" x14ac:dyDescent="0.2">
      <c r="A20" s="34" t="s">
        <v>16</v>
      </c>
      <c r="B20" s="24">
        <v>7660</v>
      </c>
      <c r="C20" s="24">
        <v>7999.99</v>
      </c>
      <c r="D20" s="54">
        <f t="shared" si="0"/>
        <v>0.95750119687649615</v>
      </c>
      <c r="E20" s="24"/>
      <c r="F20" s="24"/>
      <c r="G20" s="57"/>
    </row>
    <row r="21" spans="1:7" s="7" customFormat="1" ht="12" x14ac:dyDescent="0.2">
      <c r="A21" s="34" t="s">
        <v>17</v>
      </c>
      <c r="B21" s="24">
        <v>75</v>
      </c>
      <c r="C21" s="24">
        <v>750</v>
      </c>
      <c r="D21" s="54">
        <f t="shared" si="0"/>
        <v>0.1</v>
      </c>
      <c r="E21" s="24"/>
      <c r="F21" s="24"/>
      <c r="G21" s="57"/>
    </row>
    <row r="22" spans="1:7" s="7" customFormat="1" ht="12" x14ac:dyDescent="0.2">
      <c r="A22" s="34" t="s">
        <v>18</v>
      </c>
      <c r="B22" s="24">
        <v>18295</v>
      </c>
      <c r="C22" s="24">
        <v>25200</v>
      </c>
      <c r="D22" s="54">
        <f t="shared" si="0"/>
        <v>0.72599206349206347</v>
      </c>
      <c r="E22" s="24"/>
      <c r="F22" s="24"/>
      <c r="G22" s="57"/>
    </row>
    <row r="23" spans="1:7" s="7" customFormat="1" ht="12" x14ac:dyDescent="0.2">
      <c r="A23" s="34" t="s">
        <v>19</v>
      </c>
      <c r="B23" s="24">
        <v>2776.96</v>
      </c>
      <c r="C23" s="24">
        <v>0.01</v>
      </c>
      <c r="D23" s="54">
        <f t="shared" si="0"/>
        <v>277696</v>
      </c>
      <c r="E23" s="24"/>
      <c r="F23" s="24"/>
      <c r="G23" s="57"/>
    </row>
    <row r="24" spans="1:7" s="7" customFormat="1" ht="12" x14ac:dyDescent="0.2">
      <c r="B24" s="24"/>
      <c r="C24" s="24"/>
      <c r="D24" s="54"/>
      <c r="E24" s="24"/>
      <c r="F24" s="24"/>
      <c r="G24" s="57" t="str">
        <f>IF(E24=0,"-",E24/B24-1)</f>
        <v>-</v>
      </c>
    </row>
    <row r="25" spans="1:7" s="7" customFormat="1" ht="12" x14ac:dyDescent="0.2">
      <c r="A25" s="25" t="s">
        <v>20</v>
      </c>
      <c r="B25" s="30">
        <f>SUM(B16:B24)</f>
        <v>30879.759999999998</v>
      </c>
      <c r="C25" s="30">
        <f>SUM(C16:C24)</f>
        <v>37850.020000000004</v>
      </c>
      <c r="D25" s="54">
        <f t="shared" si="0"/>
        <v>0.8158452756431831</v>
      </c>
      <c r="E25" s="26">
        <f>SUM(E16:E24)</f>
        <v>0</v>
      </c>
      <c r="F25" s="26"/>
      <c r="G25" s="57" t="str">
        <f>IF(E25=0,"-",E25/B25-1)</f>
        <v>-</v>
      </c>
    </row>
    <row r="26" spans="1:7" s="7" customFormat="1" ht="8.25" customHeight="1" x14ac:dyDescent="0.2">
      <c r="A26" s="27"/>
      <c r="B26" s="28"/>
      <c r="C26" s="28"/>
      <c r="D26" s="54"/>
      <c r="E26" s="28"/>
      <c r="F26" s="28"/>
      <c r="G26" s="59"/>
    </row>
    <row r="27" spans="1:7" s="7" customFormat="1" ht="12" x14ac:dyDescent="0.2">
      <c r="A27" s="29" t="s">
        <v>21</v>
      </c>
      <c r="B27" s="30">
        <f>B13+B25</f>
        <v>57502.64</v>
      </c>
      <c r="C27" s="30">
        <f>C13+C25</f>
        <v>72450.02</v>
      </c>
      <c r="D27" s="54">
        <f t="shared" si="0"/>
        <v>0.79368701347494441</v>
      </c>
      <c r="E27" s="30">
        <f>E13-E25</f>
        <v>0</v>
      </c>
      <c r="F27" s="30"/>
      <c r="G27" s="60">
        <f>IF(B27=0,"-",IF(B27=E27,"0.0%",IF(E27&gt;B27,ABS((E27/B27)-1),IF(AND(E27&lt;B27,B27&lt;0),-((E27/B27)-1),(E27/B27)-1))))</f>
        <v>-1</v>
      </c>
    </row>
    <row r="28" spans="1:7" s="7" customFormat="1" ht="12" x14ac:dyDescent="0.2">
      <c r="A28" s="27"/>
      <c r="B28" s="28"/>
      <c r="C28" s="28"/>
      <c r="D28" s="54"/>
      <c r="E28" s="28"/>
      <c r="F28" s="28"/>
      <c r="G28" s="59"/>
    </row>
    <row r="29" spans="1:7" s="7" customFormat="1" ht="12" x14ac:dyDescent="0.2">
      <c r="A29" s="21" t="s">
        <v>0</v>
      </c>
      <c r="B29" s="28"/>
      <c r="C29" s="28"/>
      <c r="D29" s="54"/>
      <c r="E29" s="28"/>
      <c r="F29" s="28"/>
      <c r="G29" s="59"/>
    </row>
    <row r="30" spans="1:7" s="7" customFormat="1" ht="12" x14ac:dyDescent="0.2">
      <c r="A30" s="34" t="s">
        <v>22</v>
      </c>
      <c r="B30" s="23">
        <v>1300</v>
      </c>
      <c r="C30" s="23">
        <v>949.99</v>
      </c>
      <c r="D30" s="54">
        <f t="shared" si="0"/>
        <v>1.368435457215339</v>
      </c>
      <c r="E30" s="23"/>
      <c r="F30" s="23"/>
      <c r="G30" s="57" t="str">
        <f>IF(E30=0,"-",E30/B30-1)</f>
        <v>-</v>
      </c>
    </row>
    <row r="31" spans="1:7" s="7" customFormat="1" ht="12" x14ac:dyDescent="0.2">
      <c r="A31" s="34" t="s">
        <v>23</v>
      </c>
      <c r="B31" s="23">
        <v>2904</v>
      </c>
      <c r="C31" s="23">
        <v>2899.99</v>
      </c>
      <c r="D31" s="54">
        <f t="shared" si="0"/>
        <v>1.0013827633888392</v>
      </c>
      <c r="E31" s="23"/>
      <c r="F31" s="23"/>
      <c r="G31" s="57" t="str">
        <f>IF(E31=0,"-",E31/B31-1)</f>
        <v>-</v>
      </c>
    </row>
    <row r="32" spans="1:7" s="7" customFormat="1" ht="12" x14ac:dyDescent="0.2">
      <c r="A32" s="34" t="s">
        <v>24</v>
      </c>
      <c r="B32" s="23">
        <v>664.95</v>
      </c>
      <c r="C32" s="23">
        <v>1000.01</v>
      </c>
      <c r="D32" s="54">
        <f t="shared" si="0"/>
        <v>0.66494335056649434</v>
      </c>
      <c r="E32" s="23"/>
      <c r="F32" s="23"/>
      <c r="G32" s="57"/>
    </row>
    <row r="33" spans="1:7" s="7" customFormat="1" ht="12" x14ac:dyDescent="0.2">
      <c r="A33" s="34" t="s">
        <v>25</v>
      </c>
      <c r="B33" s="23">
        <v>80</v>
      </c>
      <c r="C33" s="23">
        <v>240</v>
      </c>
      <c r="D33" s="54">
        <f t="shared" si="0"/>
        <v>0.33333333333333331</v>
      </c>
      <c r="E33" s="23"/>
      <c r="F33" s="23"/>
      <c r="G33" s="57" t="str">
        <f>IF(E33=0,"-",E33/B33-1)</f>
        <v>-</v>
      </c>
    </row>
    <row r="34" spans="1:7" s="7" customFormat="1" ht="12" x14ac:dyDescent="0.2">
      <c r="A34" s="34" t="s">
        <v>26</v>
      </c>
      <c r="B34" s="24">
        <v>0</v>
      </c>
      <c r="C34" s="24">
        <v>300</v>
      </c>
      <c r="D34" s="54">
        <f t="shared" si="0"/>
        <v>0</v>
      </c>
      <c r="E34" s="24"/>
      <c r="F34" s="24"/>
      <c r="G34" s="57"/>
    </row>
    <row r="35" spans="1:7" s="7" customFormat="1" ht="12" x14ac:dyDescent="0.2">
      <c r="A35" s="34" t="s">
        <v>27</v>
      </c>
      <c r="B35" s="24">
        <v>5356.16</v>
      </c>
      <c r="C35" s="24">
        <v>5599.99</v>
      </c>
      <c r="D35" s="54">
        <f t="shared" si="0"/>
        <v>0.95645885081937643</v>
      </c>
      <c r="E35" s="24"/>
      <c r="F35" s="24"/>
      <c r="G35" s="57"/>
    </row>
    <row r="36" spans="1:7" s="7" customFormat="1" ht="12" x14ac:dyDescent="0.2">
      <c r="A36" s="34" t="s">
        <v>28</v>
      </c>
      <c r="B36" s="24">
        <v>14110.17</v>
      </c>
      <c r="C36" s="24">
        <v>20341.990000000002</v>
      </c>
      <c r="D36" s="54">
        <f t="shared" si="0"/>
        <v>0.6936474750012166</v>
      </c>
      <c r="E36" s="24"/>
      <c r="F36" s="24"/>
      <c r="G36" s="57"/>
    </row>
    <row r="37" spans="1:7" s="7" customFormat="1" ht="12" x14ac:dyDescent="0.2">
      <c r="A37" s="34" t="s">
        <v>29</v>
      </c>
      <c r="B37" s="24">
        <v>898.21</v>
      </c>
      <c r="C37" s="24">
        <v>750</v>
      </c>
      <c r="D37" s="54">
        <f t="shared" si="0"/>
        <v>1.1976133333333334</v>
      </c>
      <c r="E37" s="24"/>
      <c r="F37" s="24"/>
      <c r="G37" s="57"/>
    </row>
    <row r="38" spans="1:7" s="7" customFormat="1" ht="12" x14ac:dyDescent="0.2">
      <c r="A38" s="34" t="s">
        <v>30</v>
      </c>
      <c r="B38" s="24">
        <v>90.87</v>
      </c>
      <c r="C38" s="24">
        <v>400.00099999999998</v>
      </c>
      <c r="D38" s="54">
        <f t="shared" si="0"/>
        <v>0.22717443206391988</v>
      </c>
      <c r="E38" s="24"/>
      <c r="F38" s="24"/>
      <c r="G38" s="57"/>
    </row>
    <row r="39" spans="1:7" s="7" customFormat="1" ht="12" x14ac:dyDescent="0.2">
      <c r="A39" s="34" t="s">
        <v>31</v>
      </c>
      <c r="B39" s="24">
        <v>350</v>
      </c>
      <c r="C39" s="24">
        <v>349.99</v>
      </c>
      <c r="D39" s="54">
        <f t="shared" si="0"/>
        <v>1.0000285722449214</v>
      </c>
      <c r="E39" s="24"/>
      <c r="F39" s="24"/>
      <c r="G39" s="57"/>
    </row>
    <row r="40" spans="1:7" s="7" customFormat="1" ht="12" x14ac:dyDescent="0.2">
      <c r="A40" s="36" t="s">
        <v>32</v>
      </c>
      <c r="B40" s="24">
        <v>0</v>
      </c>
      <c r="C40" s="24">
        <v>100.01</v>
      </c>
      <c r="D40" s="54">
        <f t="shared" si="0"/>
        <v>0</v>
      </c>
      <c r="E40" s="24"/>
      <c r="F40" s="24"/>
      <c r="G40" s="57" t="str">
        <f>IF(E40=0,"-",E40/B40-1)</f>
        <v>-</v>
      </c>
    </row>
    <row r="41" spans="1:7" s="7" customFormat="1" ht="12" x14ac:dyDescent="0.2">
      <c r="A41" s="50" t="s">
        <v>33</v>
      </c>
      <c r="B41" s="30">
        <f>SUM(B30:B40)</f>
        <v>25754.359999999997</v>
      </c>
      <c r="C41" s="30">
        <f>SUM(C30:C40)</f>
        <v>32931.971000000005</v>
      </c>
      <c r="D41" s="54">
        <f t="shared" si="0"/>
        <v>0.78204733023723338</v>
      </c>
      <c r="E41" s="26">
        <f>SUM(E30:E40)</f>
        <v>0</v>
      </c>
      <c r="F41" s="26"/>
      <c r="G41" s="57" t="str">
        <f>IF(E41=0,"-",E41/B41-1)</f>
        <v>-</v>
      </c>
    </row>
    <row r="42" spans="1:7" s="7" customFormat="1" ht="7.9" customHeight="1" x14ac:dyDescent="0.2">
      <c r="A42" s="27"/>
      <c r="B42" s="28"/>
      <c r="C42" s="28"/>
      <c r="D42" s="54"/>
      <c r="E42" s="28"/>
      <c r="F42" s="28"/>
      <c r="G42" s="59"/>
    </row>
    <row r="43" spans="1:7" s="7" customFormat="1" ht="12" x14ac:dyDescent="0.2">
      <c r="A43" s="53" t="s">
        <v>34</v>
      </c>
      <c r="B43" s="28"/>
      <c r="C43" s="28"/>
      <c r="D43" s="54"/>
      <c r="E43" s="28"/>
      <c r="F43" s="28"/>
      <c r="G43" s="59"/>
    </row>
    <row r="44" spans="1:7" s="7" customFormat="1" ht="12" x14ac:dyDescent="0.2">
      <c r="A44" s="34" t="s">
        <v>35</v>
      </c>
      <c r="B44" s="23">
        <v>1280.8800000000001</v>
      </c>
      <c r="C44" s="23">
        <v>1999.99</v>
      </c>
      <c r="D44" s="54">
        <f t="shared" si="0"/>
        <v>0.64044320221601114</v>
      </c>
      <c r="E44" s="23"/>
      <c r="F44" s="23"/>
      <c r="G44" s="57" t="str">
        <f>IF(E44=0,"-",E44/B44-1)</f>
        <v>-</v>
      </c>
    </row>
    <row r="45" spans="1:7" s="7" customFormat="1" ht="12" x14ac:dyDescent="0.2">
      <c r="A45" s="34" t="s">
        <v>36</v>
      </c>
      <c r="B45" s="23">
        <v>105.82</v>
      </c>
      <c r="C45" s="23">
        <v>499.99</v>
      </c>
      <c r="D45" s="54">
        <f t="shared" si="0"/>
        <v>0.21164423288465767</v>
      </c>
      <c r="E45" s="23"/>
      <c r="F45" s="23"/>
      <c r="G45" s="57" t="str">
        <f>IF(E45=0,"-",E45/B45-1)</f>
        <v>-</v>
      </c>
    </row>
    <row r="46" spans="1:7" s="7" customFormat="1" ht="12" x14ac:dyDescent="0.2">
      <c r="A46" s="34" t="s">
        <v>37</v>
      </c>
      <c r="B46" s="23">
        <v>340</v>
      </c>
      <c r="C46" s="23">
        <v>799.99</v>
      </c>
      <c r="D46" s="54">
        <f t="shared" si="0"/>
        <v>0.42500531256640706</v>
      </c>
      <c r="E46" s="23"/>
      <c r="F46" s="23"/>
      <c r="G46" s="57" t="str">
        <f>IF(E46=0,"-",E46/B46-1)</f>
        <v>-</v>
      </c>
    </row>
    <row r="47" spans="1:7" s="7" customFormat="1" ht="12" x14ac:dyDescent="0.2">
      <c r="A47" s="50" t="s">
        <v>38</v>
      </c>
      <c r="B47" s="30">
        <f>SUM(B44:B46)</f>
        <v>1726.7</v>
      </c>
      <c r="C47" s="30">
        <f>SUM(C44:C46)</f>
        <v>3299.9700000000003</v>
      </c>
      <c r="D47" s="54">
        <f t="shared" si="0"/>
        <v>0.52324718103497903</v>
      </c>
      <c r="E47" s="26">
        <f>SUM(E44:E46)</f>
        <v>0</v>
      </c>
      <c r="F47" s="26"/>
      <c r="G47" s="57" t="str">
        <f>IF(E47=0,"-",E47/B47-1)</f>
        <v>-</v>
      </c>
    </row>
    <row r="48" spans="1:7" s="7" customFormat="1" ht="7.9" customHeight="1" x14ac:dyDescent="0.2">
      <c r="A48" s="31"/>
      <c r="B48" s="28"/>
      <c r="C48" s="28"/>
      <c r="D48" s="54"/>
      <c r="E48" s="28"/>
      <c r="F48" s="28"/>
      <c r="G48" s="59"/>
    </row>
    <row r="49" spans="1:7" s="7" customFormat="1" ht="12" x14ac:dyDescent="0.2">
      <c r="A49" s="53" t="s">
        <v>39</v>
      </c>
      <c r="B49" s="28"/>
      <c r="C49" s="28"/>
      <c r="D49" s="54"/>
      <c r="E49" s="28"/>
      <c r="F49" s="28"/>
      <c r="G49" s="59"/>
    </row>
    <row r="50" spans="1:7" s="7" customFormat="1" ht="12" x14ac:dyDescent="0.2">
      <c r="A50" s="34" t="s">
        <v>40</v>
      </c>
      <c r="B50" s="23"/>
      <c r="C50" s="23">
        <v>100.01</v>
      </c>
      <c r="D50" s="54">
        <f t="shared" si="0"/>
        <v>0</v>
      </c>
      <c r="E50" s="23"/>
      <c r="F50" s="23"/>
      <c r="G50" s="57" t="str">
        <f t="shared" ref="G50:G63" si="1">IF(E50=0,"-",E50/B50-1)</f>
        <v>-</v>
      </c>
    </row>
    <row r="51" spans="1:7" s="7" customFormat="1" ht="12" x14ac:dyDescent="0.2">
      <c r="A51" s="34" t="s">
        <v>41</v>
      </c>
      <c r="B51" s="23"/>
      <c r="C51" s="23">
        <v>499.99</v>
      </c>
      <c r="D51" s="54">
        <f t="shared" si="0"/>
        <v>0</v>
      </c>
      <c r="E51" s="23"/>
      <c r="F51" s="23"/>
      <c r="G51" s="57" t="str">
        <f t="shared" si="1"/>
        <v>-</v>
      </c>
    </row>
    <row r="52" spans="1:7" s="7" customFormat="1" ht="12" x14ac:dyDescent="0.2">
      <c r="A52" s="34" t="s">
        <v>48</v>
      </c>
      <c r="B52" s="23">
        <v>1015</v>
      </c>
      <c r="C52" s="23">
        <v>1300.01</v>
      </c>
      <c r="D52" s="54">
        <f t="shared" si="0"/>
        <v>0.78076322489826999</v>
      </c>
      <c r="E52" s="23"/>
      <c r="F52" s="23"/>
      <c r="G52" s="57" t="str">
        <f t="shared" si="1"/>
        <v>-</v>
      </c>
    </row>
    <row r="53" spans="1:7" s="7" customFormat="1" ht="12" x14ac:dyDescent="0.2">
      <c r="A53" s="34" t="s">
        <v>42</v>
      </c>
      <c r="B53" s="23">
        <v>75</v>
      </c>
      <c r="C53" s="23">
        <v>75</v>
      </c>
      <c r="D53" s="54">
        <f t="shared" si="0"/>
        <v>1</v>
      </c>
      <c r="E53" s="23"/>
      <c r="F53" s="23"/>
      <c r="G53" s="57" t="str">
        <f t="shared" si="1"/>
        <v>-</v>
      </c>
    </row>
    <row r="54" spans="1:7" s="7" customFormat="1" ht="12" x14ac:dyDescent="0.2">
      <c r="A54" s="34" t="s">
        <v>43</v>
      </c>
      <c r="B54" s="23"/>
      <c r="C54" s="23">
        <v>199.99</v>
      </c>
      <c r="D54" s="54">
        <f t="shared" si="0"/>
        <v>0</v>
      </c>
      <c r="E54" s="23"/>
      <c r="F54" s="23"/>
      <c r="G54" s="57" t="str">
        <f t="shared" si="1"/>
        <v>-</v>
      </c>
    </row>
    <row r="55" spans="1:7" s="7" customFormat="1" ht="12" x14ac:dyDescent="0.2">
      <c r="A55" s="34" t="s">
        <v>44</v>
      </c>
      <c r="B55" s="23"/>
      <c r="C55" s="23">
        <v>199.99</v>
      </c>
      <c r="D55" s="54">
        <f t="shared" si="0"/>
        <v>0</v>
      </c>
      <c r="E55" s="23"/>
      <c r="F55" s="23"/>
      <c r="G55" s="57" t="str">
        <f t="shared" si="1"/>
        <v>-</v>
      </c>
    </row>
    <row r="56" spans="1:7" s="7" customFormat="1" ht="12" x14ac:dyDescent="0.2">
      <c r="A56" s="34" t="s">
        <v>45</v>
      </c>
      <c r="B56" s="23"/>
      <c r="C56" s="23">
        <v>100.01</v>
      </c>
      <c r="D56" s="54">
        <f t="shared" si="0"/>
        <v>0</v>
      </c>
      <c r="E56" s="23"/>
      <c r="F56" s="23"/>
      <c r="G56" s="57" t="str">
        <f t="shared" si="1"/>
        <v>-</v>
      </c>
    </row>
    <row r="57" spans="1:7" s="7" customFormat="1" ht="12" x14ac:dyDescent="0.2">
      <c r="A57" s="34" t="s">
        <v>46</v>
      </c>
      <c r="B57" s="23"/>
      <c r="C57" s="23">
        <v>199.99</v>
      </c>
      <c r="D57" s="54">
        <f t="shared" si="0"/>
        <v>0</v>
      </c>
      <c r="E57" s="23"/>
      <c r="F57" s="23"/>
      <c r="G57" s="57" t="str">
        <f t="shared" si="1"/>
        <v>-</v>
      </c>
    </row>
    <row r="58" spans="1:7" s="7" customFormat="1" ht="12" x14ac:dyDescent="0.2">
      <c r="A58" s="34" t="s">
        <v>47</v>
      </c>
      <c r="B58" s="23">
        <v>125</v>
      </c>
      <c r="C58" s="23">
        <v>100.01</v>
      </c>
      <c r="D58" s="54">
        <f t="shared" si="0"/>
        <v>1.2498750124987501</v>
      </c>
      <c r="E58" s="23"/>
      <c r="F58" s="23"/>
      <c r="G58" s="57" t="str">
        <f t="shared" si="1"/>
        <v>-</v>
      </c>
    </row>
    <row r="59" spans="1:7" s="7" customFormat="1" ht="12" x14ac:dyDescent="0.2">
      <c r="A59" s="34" t="s">
        <v>49</v>
      </c>
      <c r="B59" s="23">
        <v>1000</v>
      </c>
      <c r="C59" s="23">
        <v>1000.01</v>
      </c>
      <c r="D59" s="54">
        <f t="shared" si="0"/>
        <v>0.99999000009999905</v>
      </c>
      <c r="E59" s="23"/>
      <c r="F59" s="23"/>
      <c r="G59" s="57" t="str">
        <f t="shared" si="1"/>
        <v>-</v>
      </c>
    </row>
    <row r="60" spans="1:7" s="7" customFormat="1" ht="12" x14ac:dyDescent="0.2">
      <c r="A60" s="34" t="s">
        <v>50</v>
      </c>
      <c r="B60" s="23"/>
      <c r="C60" s="23">
        <v>300</v>
      </c>
      <c r="D60" s="54">
        <f t="shared" si="0"/>
        <v>0</v>
      </c>
      <c r="E60" s="23"/>
      <c r="F60" s="23"/>
      <c r="G60" s="57" t="str">
        <f t="shared" si="1"/>
        <v>-</v>
      </c>
    </row>
    <row r="61" spans="1:7" s="7" customFormat="1" ht="12" x14ac:dyDescent="0.2">
      <c r="A61" s="34" t="s">
        <v>51</v>
      </c>
      <c r="B61" s="24">
        <v>400</v>
      </c>
      <c r="C61" s="24">
        <v>1200</v>
      </c>
      <c r="D61" s="54">
        <f t="shared" si="0"/>
        <v>0.33333333333333331</v>
      </c>
      <c r="E61" s="24"/>
      <c r="F61" s="24"/>
      <c r="G61" s="57" t="str">
        <f t="shared" si="1"/>
        <v>-</v>
      </c>
    </row>
    <row r="62" spans="1:7" s="7" customFormat="1" ht="12" x14ac:dyDescent="0.2">
      <c r="A62" s="37" t="s">
        <v>52</v>
      </c>
      <c r="B62" s="24"/>
      <c r="C62" s="24">
        <v>300</v>
      </c>
      <c r="D62" s="54">
        <f t="shared" si="0"/>
        <v>0</v>
      </c>
      <c r="E62" s="24"/>
      <c r="F62" s="24"/>
      <c r="G62" s="57"/>
    </row>
    <row r="63" spans="1:7" s="7" customFormat="1" ht="16.5" customHeight="1" x14ac:dyDescent="0.2">
      <c r="A63" s="50" t="s">
        <v>53</v>
      </c>
      <c r="B63" s="30">
        <f>SUM(B50:B61)</f>
        <v>2615</v>
      </c>
      <c r="C63" s="30">
        <f>SUM(C50:C62)</f>
        <v>5575.01</v>
      </c>
      <c r="D63" s="54">
        <f t="shared" si="0"/>
        <v>0.46905745460546255</v>
      </c>
      <c r="E63" s="26">
        <f>SUM(E50:E61)</f>
        <v>0</v>
      </c>
      <c r="F63" s="26"/>
      <c r="G63" s="57" t="str">
        <f t="shared" si="1"/>
        <v>-</v>
      </c>
    </row>
    <row r="64" spans="1:7" s="7" customFormat="1" ht="22.5" customHeight="1" x14ac:dyDescent="0.2">
      <c r="A64" s="51" t="s">
        <v>54</v>
      </c>
      <c r="B64" s="26"/>
      <c r="C64" s="26"/>
      <c r="D64" s="54"/>
      <c r="E64" s="26"/>
      <c r="F64" s="26"/>
      <c r="G64" s="57"/>
    </row>
    <row r="65" spans="1:7" s="7" customFormat="1" ht="12" x14ac:dyDescent="0.2">
      <c r="A65" s="43" t="s">
        <v>55</v>
      </c>
      <c r="B65" s="26">
        <v>29.63</v>
      </c>
      <c r="C65" s="26">
        <v>100.01</v>
      </c>
      <c r="D65" s="54">
        <f t="shared" si="0"/>
        <v>0.2962703729627037</v>
      </c>
      <c r="E65" s="26"/>
      <c r="F65" s="26"/>
      <c r="G65" s="57"/>
    </row>
    <row r="66" spans="1:7" s="7" customFormat="1" ht="12" x14ac:dyDescent="0.2">
      <c r="A66" s="41" t="s">
        <v>56</v>
      </c>
      <c r="B66" s="26"/>
      <c r="C66" s="26">
        <v>75</v>
      </c>
      <c r="D66" s="54">
        <f t="shared" si="0"/>
        <v>0</v>
      </c>
      <c r="E66" s="26"/>
      <c r="F66" s="26"/>
      <c r="G66" s="57"/>
    </row>
    <row r="67" spans="1:7" s="7" customFormat="1" ht="12" x14ac:dyDescent="0.2">
      <c r="A67" s="41" t="s">
        <v>57</v>
      </c>
      <c r="B67" s="26">
        <v>100</v>
      </c>
      <c r="C67" s="26">
        <v>250.01</v>
      </c>
      <c r="D67" s="54">
        <f t="shared" si="0"/>
        <v>0.39998400063997441</v>
      </c>
      <c r="E67" s="26"/>
      <c r="F67" s="26"/>
      <c r="G67" s="57"/>
    </row>
    <row r="68" spans="1:7" s="7" customFormat="1" ht="12" x14ac:dyDescent="0.2">
      <c r="A68" s="41" t="s">
        <v>58</v>
      </c>
      <c r="B68" s="26"/>
      <c r="C68" s="26">
        <v>499.99</v>
      </c>
      <c r="D68" s="54">
        <f t="shared" si="0"/>
        <v>0</v>
      </c>
      <c r="E68" s="26"/>
      <c r="F68" s="26"/>
      <c r="G68" s="57"/>
    </row>
    <row r="69" spans="1:7" s="7" customFormat="1" ht="12" x14ac:dyDescent="0.2">
      <c r="A69" s="41" t="s">
        <v>59</v>
      </c>
      <c r="B69" s="26">
        <v>850</v>
      </c>
      <c r="C69" s="26">
        <v>1000.01</v>
      </c>
      <c r="D69" s="54">
        <f t="shared" si="0"/>
        <v>0.84999150008499913</v>
      </c>
      <c r="E69" s="26"/>
      <c r="F69" s="26"/>
      <c r="G69" s="57"/>
    </row>
    <row r="70" spans="1:7" s="7" customFormat="1" ht="12" x14ac:dyDescent="0.2">
      <c r="A70" s="41" t="s">
        <v>60</v>
      </c>
      <c r="B70" s="26"/>
      <c r="C70" s="26">
        <v>10000.01</v>
      </c>
      <c r="D70" s="54">
        <f t="shared" si="0"/>
        <v>0</v>
      </c>
      <c r="E70" s="26"/>
      <c r="F70" s="26"/>
      <c r="G70" s="57"/>
    </row>
    <row r="71" spans="1:7" s="40" customFormat="1" ht="12" x14ac:dyDescent="0.2">
      <c r="A71" s="41" t="s">
        <v>61</v>
      </c>
      <c r="B71" s="39"/>
      <c r="C71" s="26">
        <v>1000</v>
      </c>
      <c r="D71" s="54">
        <f t="shared" si="0"/>
        <v>0</v>
      </c>
      <c r="E71" s="39"/>
      <c r="F71" s="39"/>
      <c r="G71" s="61"/>
    </row>
    <row r="72" spans="1:7" s="7" customFormat="1" ht="12" x14ac:dyDescent="0.2">
      <c r="A72" s="41" t="s">
        <v>62</v>
      </c>
      <c r="B72" s="26"/>
      <c r="C72" s="26">
        <v>1000</v>
      </c>
      <c r="D72" s="54">
        <f t="shared" ref="D72:D102" si="2">SUM(B72/C72)</f>
        <v>0</v>
      </c>
      <c r="E72" s="26"/>
      <c r="F72" s="26"/>
      <c r="G72" s="57"/>
    </row>
    <row r="73" spans="1:7" s="7" customFormat="1" ht="12" x14ac:dyDescent="0.2">
      <c r="A73" s="41" t="s">
        <v>63</v>
      </c>
      <c r="B73" s="26">
        <v>2000</v>
      </c>
      <c r="C73" s="26">
        <v>1000.01</v>
      </c>
      <c r="D73" s="54">
        <f t="shared" si="2"/>
        <v>1.9999800001999981</v>
      </c>
      <c r="E73" s="26"/>
      <c r="F73" s="26"/>
      <c r="G73" s="57"/>
    </row>
    <row r="74" spans="1:7" s="7" customFormat="1" ht="12" x14ac:dyDescent="0.2">
      <c r="A74" s="41" t="s">
        <v>64</v>
      </c>
      <c r="B74" s="26"/>
      <c r="C74" s="26">
        <v>1000.01</v>
      </c>
      <c r="D74" s="54">
        <f t="shared" si="2"/>
        <v>0</v>
      </c>
      <c r="E74" s="26"/>
      <c r="F74" s="26"/>
      <c r="G74" s="57"/>
    </row>
    <row r="75" spans="1:7" s="7" customFormat="1" ht="12" x14ac:dyDescent="0.2">
      <c r="A75" s="42" t="s">
        <v>65</v>
      </c>
      <c r="B75" s="26"/>
      <c r="C75" s="26">
        <v>1000.01</v>
      </c>
      <c r="D75" s="54">
        <f t="shared" si="2"/>
        <v>0</v>
      </c>
      <c r="E75" s="26"/>
      <c r="F75" s="26"/>
      <c r="G75" s="57"/>
    </row>
    <row r="76" spans="1:7" s="8" customFormat="1" ht="12" x14ac:dyDescent="0.2">
      <c r="A76" s="32" t="s">
        <v>66</v>
      </c>
      <c r="B76" s="30">
        <f>SUM(B65:B75)</f>
        <v>2979.63</v>
      </c>
      <c r="C76" s="30">
        <f>SUM(C65:C75)</f>
        <v>16925.060000000001</v>
      </c>
      <c r="D76" s="54">
        <f t="shared" si="2"/>
        <v>0.1760484157810962</v>
      </c>
      <c r="E76" s="26">
        <f>E41+E47+E63</f>
        <v>0</v>
      </c>
      <c r="F76" s="26"/>
      <c r="G76" s="57" t="str">
        <f>IF(E76=0,"-",E76/B76-1)</f>
        <v>-</v>
      </c>
    </row>
    <row r="77" spans="1:7" s="8" customFormat="1" ht="20.25" customHeight="1" x14ac:dyDescent="0.2">
      <c r="A77" s="52" t="s">
        <v>67</v>
      </c>
      <c r="B77" s="47"/>
      <c r="C77" s="47">
        <v>1000</v>
      </c>
      <c r="D77" s="54">
        <f t="shared" si="2"/>
        <v>0</v>
      </c>
      <c r="E77" s="38"/>
      <c r="F77" s="38"/>
      <c r="G77" s="62"/>
    </row>
    <row r="78" spans="1:7" s="8" customFormat="1" ht="22.5" customHeight="1" x14ac:dyDescent="0.2">
      <c r="A78" s="49" t="s">
        <v>68</v>
      </c>
      <c r="B78" s="23"/>
      <c r="C78" s="23"/>
      <c r="D78" s="54"/>
      <c r="E78" s="23"/>
      <c r="F78" s="23"/>
      <c r="G78" s="57" t="str">
        <f>IF(E78=0,"-",E78/B78-1)</f>
        <v>-</v>
      </c>
    </row>
    <row r="79" spans="1:7" s="8" customFormat="1" ht="12.75" customHeight="1" x14ac:dyDescent="0.2">
      <c r="A79" s="34" t="s">
        <v>69</v>
      </c>
      <c r="B79" s="44">
        <v>308</v>
      </c>
      <c r="C79" s="38">
        <v>499.99</v>
      </c>
      <c r="D79" s="54">
        <f t="shared" si="2"/>
        <v>0.61601232024640495</v>
      </c>
      <c r="E79" s="38"/>
      <c r="F79" s="38"/>
      <c r="G79" s="62"/>
    </row>
    <row r="80" spans="1:7" s="8" customFormat="1" ht="12" x14ac:dyDescent="0.2">
      <c r="A80" s="34" t="s">
        <v>70</v>
      </c>
      <c r="B80" s="44">
        <v>232</v>
      </c>
      <c r="C80" s="38">
        <v>499.99</v>
      </c>
      <c r="D80" s="54">
        <f t="shared" si="2"/>
        <v>0.46400928018560372</v>
      </c>
      <c r="E80" s="38"/>
      <c r="F80" s="38"/>
      <c r="G80" s="62"/>
    </row>
    <row r="81" spans="1:7" s="7" customFormat="1" ht="12" x14ac:dyDescent="0.2">
      <c r="A81" s="34" t="s">
        <v>71</v>
      </c>
      <c r="B81" s="44"/>
      <c r="C81" s="23">
        <v>499.99</v>
      </c>
      <c r="D81" s="54">
        <f t="shared" si="2"/>
        <v>0</v>
      </c>
      <c r="E81" s="23"/>
      <c r="F81" s="23"/>
      <c r="G81" s="57" t="str">
        <f t="shared" ref="G81:G90" si="3">IF(E81=0,"-",E81/C81-1)</f>
        <v>-</v>
      </c>
    </row>
    <row r="82" spans="1:7" s="7" customFormat="1" ht="12" x14ac:dyDescent="0.2">
      <c r="A82" s="34" t="s">
        <v>72</v>
      </c>
      <c r="B82" s="44">
        <v>1000</v>
      </c>
      <c r="C82" s="23">
        <v>1999.99</v>
      </c>
      <c r="D82" s="54">
        <f t="shared" si="2"/>
        <v>0.50000250001250002</v>
      </c>
      <c r="E82" s="23"/>
      <c r="F82" s="23"/>
      <c r="G82" s="57" t="str">
        <f t="shared" si="3"/>
        <v>-</v>
      </c>
    </row>
    <row r="83" spans="1:7" s="7" customFormat="1" ht="12" x14ac:dyDescent="0.2">
      <c r="A83" s="34" t="s">
        <v>73</v>
      </c>
      <c r="B83" s="44"/>
      <c r="C83" s="23">
        <v>199.99</v>
      </c>
      <c r="D83" s="54">
        <f t="shared" si="2"/>
        <v>0</v>
      </c>
      <c r="E83" s="23"/>
      <c r="F83" s="23"/>
      <c r="G83" s="57" t="str">
        <f t="shared" si="3"/>
        <v>-</v>
      </c>
    </row>
    <row r="84" spans="1:7" s="7" customFormat="1" ht="12" x14ac:dyDescent="0.2">
      <c r="A84" s="34" t="s">
        <v>74</v>
      </c>
      <c r="B84" s="44">
        <v>247.93</v>
      </c>
      <c r="C84" s="23">
        <v>250.01</v>
      </c>
      <c r="D84" s="54">
        <f t="shared" si="2"/>
        <v>0.99168033278668855</v>
      </c>
      <c r="E84" s="23"/>
      <c r="F84" s="23"/>
      <c r="G84" s="57" t="str">
        <f t="shared" si="3"/>
        <v>-</v>
      </c>
    </row>
    <row r="85" spans="1:7" s="7" customFormat="1" ht="12" x14ac:dyDescent="0.2">
      <c r="A85" s="34" t="s">
        <v>75</v>
      </c>
      <c r="B85" s="44"/>
      <c r="C85" s="24">
        <v>1999.99</v>
      </c>
      <c r="D85" s="54">
        <f t="shared" si="2"/>
        <v>0</v>
      </c>
      <c r="E85" s="24"/>
      <c r="F85" s="24"/>
      <c r="G85" s="57" t="str">
        <f t="shared" si="3"/>
        <v>-</v>
      </c>
    </row>
    <row r="86" spans="1:7" s="7" customFormat="1" ht="12" x14ac:dyDescent="0.2">
      <c r="A86" s="34" t="s">
        <v>76</v>
      </c>
      <c r="B86" s="44">
        <v>350</v>
      </c>
      <c r="C86" s="24">
        <v>1500</v>
      </c>
      <c r="D86" s="54">
        <f t="shared" si="2"/>
        <v>0.23333333333333334</v>
      </c>
      <c r="E86" s="24"/>
      <c r="F86" s="24"/>
      <c r="G86" s="57" t="str">
        <f t="shared" si="3"/>
        <v>-</v>
      </c>
    </row>
    <row r="87" spans="1:7" s="7" customFormat="1" ht="12" x14ac:dyDescent="0.2">
      <c r="A87" s="34" t="s">
        <v>77</v>
      </c>
      <c r="B87" s="44">
        <v>1715.7</v>
      </c>
      <c r="C87" s="24">
        <v>2899.99</v>
      </c>
      <c r="D87" s="54">
        <f t="shared" si="2"/>
        <v>0.5916227297335509</v>
      </c>
      <c r="E87" s="24"/>
      <c r="F87" s="24"/>
      <c r="G87" s="57" t="str">
        <f t="shared" si="3"/>
        <v>-</v>
      </c>
    </row>
    <row r="88" spans="1:7" s="7" customFormat="1" ht="12" x14ac:dyDescent="0.2">
      <c r="A88" s="34" t="s">
        <v>78</v>
      </c>
      <c r="B88" s="44">
        <v>0</v>
      </c>
      <c r="C88" s="24">
        <v>100.01</v>
      </c>
      <c r="D88" s="54">
        <f t="shared" si="2"/>
        <v>0</v>
      </c>
      <c r="E88" s="24"/>
      <c r="F88" s="24"/>
      <c r="G88" s="57" t="str">
        <f t="shared" si="3"/>
        <v>-</v>
      </c>
    </row>
    <row r="89" spans="1:7" s="7" customFormat="1" ht="12" x14ac:dyDescent="0.2">
      <c r="A89" s="34" t="s">
        <v>79</v>
      </c>
      <c r="B89" s="44">
        <v>735.07</v>
      </c>
      <c r="C89" s="24">
        <v>675</v>
      </c>
      <c r="D89" s="54">
        <f t="shared" si="2"/>
        <v>1.0889925925925927</v>
      </c>
      <c r="E89" s="24"/>
      <c r="F89" s="24"/>
      <c r="G89" s="57" t="str">
        <f t="shared" si="3"/>
        <v>-</v>
      </c>
    </row>
    <row r="90" spans="1:7" s="7" customFormat="1" ht="12" x14ac:dyDescent="0.2">
      <c r="A90" s="34" t="s">
        <v>80</v>
      </c>
      <c r="B90" s="24">
        <v>1350</v>
      </c>
      <c r="C90" s="24">
        <v>0.01</v>
      </c>
      <c r="D90" s="54">
        <f t="shared" si="2"/>
        <v>135000</v>
      </c>
      <c r="E90" s="24"/>
      <c r="F90" s="24"/>
      <c r="G90" s="57" t="str">
        <f t="shared" si="3"/>
        <v>-</v>
      </c>
    </row>
    <row r="91" spans="1:7" s="7" customFormat="1" ht="12" x14ac:dyDescent="0.2">
      <c r="A91" s="45" t="s">
        <v>81</v>
      </c>
      <c r="B91" s="46">
        <f>SUM(B79:B90)</f>
        <v>5938.7</v>
      </c>
      <c r="C91" s="46">
        <f>SUM(C79:C90)</f>
        <v>11124.96</v>
      </c>
      <c r="D91" s="54">
        <f t="shared" si="2"/>
        <v>0.53381764968143708</v>
      </c>
      <c r="E91" s="24"/>
      <c r="F91" s="24"/>
      <c r="G91" s="57"/>
    </row>
    <row r="92" spans="1:7" s="7" customFormat="1" ht="25.5" customHeight="1" x14ac:dyDescent="0.2">
      <c r="A92" s="48" t="s">
        <v>82</v>
      </c>
      <c r="B92" s="24"/>
      <c r="C92" s="24"/>
      <c r="D92" s="54"/>
      <c r="E92" s="24"/>
      <c r="F92" s="24"/>
      <c r="G92" s="57"/>
    </row>
    <row r="93" spans="1:7" s="7" customFormat="1" ht="12" x14ac:dyDescent="0.2">
      <c r="A93" s="34" t="s">
        <v>83</v>
      </c>
      <c r="B93" s="24">
        <v>100</v>
      </c>
      <c r="C93" s="24">
        <v>3000</v>
      </c>
      <c r="D93" s="54">
        <f t="shared" si="2"/>
        <v>3.3333333333333333E-2</v>
      </c>
      <c r="E93" s="24"/>
      <c r="F93" s="24"/>
      <c r="G93" s="57"/>
    </row>
    <row r="94" spans="1:7" s="7" customFormat="1" ht="12" x14ac:dyDescent="0.2">
      <c r="A94" s="34" t="s">
        <v>84</v>
      </c>
      <c r="B94" s="24"/>
      <c r="C94" s="24">
        <v>499.99</v>
      </c>
      <c r="D94" s="54">
        <f t="shared" si="2"/>
        <v>0</v>
      </c>
      <c r="E94" s="24"/>
      <c r="F94" s="24"/>
      <c r="G94" s="57"/>
    </row>
    <row r="95" spans="1:7" s="7" customFormat="1" ht="12" x14ac:dyDescent="0.2">
      <c r="A95" s="34" t="s">
        <v>85</v>
      </c>
      <c r="B95" s="24"/>
      <c r="C95" s="24">
        <v>2500.0100000000002</v>
      </c>
      <c r="D95" s="54">
        <f t="shared" si="2"/>
        <v>0</v>
      </c>
      <c r="E95" s="24"/>
      <c r="F95" s="24"/>
      <c r="G95" s="57"/>
    </row>
    <row r="96" spans="1:7" s="7" customFormat="1" ht="12" x14ac:dyDescent="0.2">
      <c r="A96" s="34" t="s">
        <v>86</v>
      </c>
      <c r="B96" s="24"/>
      <c r="C96" s="24">
        <v>4999.99</v>
      </c>
      <c r="D96" s="54">
        <f t="shared" si="2"/>
        <v>0</v>
      </c>
      <c r="E96" s="24"/>
      <c r="F96" s="24"/>
      <c r="G96" s="57"/>
    </row>
    <row r="97" spans="1:7" s="7" customFormat="1" ht="12" x14ac:dyDescent="0.2">
      <c r="A97" s="34" t="s">
        <v>87</v>
      </c>
      <c r="B97" s="24">
        <v>0.01</v>
      </c>
      <c r="C97" s="24">
        <v>0.01</v>
      </c>
      <c r="D97" s="54">
        <f t="shared" si="2"/>
        <v>1</v>
      </c>
      <c r="E97" s="24"/>
      <c r="F97" s="24"/>
      <c r="G97" s="57"/>
    </row>
    <row r="98" spans="1:7" s="7" customFormat="1" ht="12" x14ac:dyDescent="0.2">
      <c r="A98" s="25" t="s">
        <v>88</v>
      </c>
      <c r="B98" s="30">
        <f>SUM(B93:B97)</f>
        <v>100.01</v>
      </c>
      <c r="C98" s="30">
        <f>SUM(C93:C97)</f>
        <v>11000</v>
      </c>
      <c r="D98" s="54">
        <f t="shared" si="2"/>
        <v>9.0918181818181818E-3</v>
      </c>
      <c r="E98" s="26">
        <f>SUM(E81:E86)</f>
        <v>0</v>
      </c>
      <c r="F98" s="26"/>
      <c r="G98" s="57" t="str">
        <f t="shared" ref="G98" si="4">IF(E98=0,"-",E98/B98-1)</f>
        <v>-</v>
      </c>
    </row>
    <row r="99" spans="1:7" s="7" customFormat="1" ht="12" x14ac:dyDescent="0.2">
      <c r="A99" s="34" t="s">
        <v>29</v>
      </c>
      <c r="B99" s="38">
        <v>129.9</v>
      </c>
      <c r="C99" s="38">
        <v>0.01</v>
      </c>
      <c r="D99" s="54">
        <f t="shared" si="2"/>
        <v>12990</v>
      </c>
      <c r="E99" s="38"/>
      <c r="F99" s="38"/>
      <c r="G99" s="62"/>
    </row>
    <row r="100" spans="1:7" s="7" customFormat="1" ht="12" x14ac:dyDescent="0.2">
      <c r="A100" s="45" t="s">
        <v>89</v>
      </c>
      <c r="B100" s="38">
        <f>SUM(B41,B47,B63,B76,B77,B91,B98,B99)</f>
        <v>39244.299999999996</v>
      </c>
      <c r="C100" s="38">
        <f>SUM(C41,C47,C63,C76,C77,C91,C98,C99)</f>
        <v>81856.981000000014</v>
      </c>
      <c r="D100" s="54">
        <f t="shared" si="2"/>
        <v>0.47942520626310403</v>
      </c>
      <c r="E100" s="38"/>
      <c r="F100" s="38"/>
      <c r="G100" s="62"/>
    </row>
    <row r="101" spans="1:7" s="7" customFormat="1" ht="12" x14ac:dyDescent="0.2">
      <c r="A101" s="34"/>
      <c r="B101" s="38"/>
      <c r="C101" s="38"/>
      <c r="D101" s="54"/>
      <c r="E101" s="38"/>
      <c r="F101" s="38"/>
      <c r="G101" s="62"/>
    </row>
    <row r="102" spans="1:7" s="7" customFormat="1" ht="12" x14ac:dyDescent="0.2">
      <c r="A102" s="29" t="s">
        <v>90</v>
      </c>
      <c r="B102" s="30">
        <f>SUM(B27-B100)</f>
        <v>18258.340000000004</v>
      </c>
      <c r="C102" s="30">
        <f t="shared" ref="C102:G102" si="5">SUM(C27-C100)</f>
        <v>-9406.9610000000102</v>
      </c>
      <c r="D102" s="54">
        <f t="shared" si="2"/>
        <v>-1.9409392682716538</v>
      </c>
      <c r="E102" s="30">
        <f t="shared" si="5"/>
        <v>0</v>
      </c>
      <c r="F102" s="30">
        <f t="shared" si="5"/>
        <v>0</v>
      </c>
      <c r="G102" s="60">
        <f t="shared" si="5"/>
        <v>-1</v>
      </c>
    </row>
    <row r="103" spans="1:7" s="3" customFormat="1" ht="11.25" x14ac:dyDescent="0.2">
      <c r="A103" s="2"/>
      <c r="G103" s="9"/>
    </row>
  </sheetData>
  <phoneticPr fontId="0" type="noConversion"/>
  <printOptions horizontalCentered="1" verticalCentered="1"/>
  <pageMargins left="0.5" right="0.5" top="0.5" bottom="0.5" header="0" footer="0"/>
  <pageSetup scale="84" orientation="portrait" r:id="rId1"/>
  <headerFooter alignWithMargins="0"/>
  <ignoredErrors>
    <ignoredError sqref="E13 E25 E41 E47 E63 E98 B63 B47:C47 B41:C41 B25:C25 B13:C13" emptyCellReference="1"/>
    <ignoredError sqref="G12 G24 G40 G44:G46 G50:G61 G78 G86 G6:G8 G16:G18 G30:G31 G33 G81:G84" evalError="1" emptyCellReference="1"/>
    <ignoredError sqref="G13 G25 G41 G47 G63 G76 G9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Rotary Budget Club 3332</vt:lpstr>
      <vt:lpstr>'Rotary Budget Club 3332'!Print_Titles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Gerlock</dc:creator>
  <cp:keywords/>
  <dc:description/>
  <cp:lastModifiedBy>Wayne Gerlock</cp:lastModifiedBy>
  <cp:lastPrinted>2004-02-20T16:23:50Z</cp:lastPrinted>
  <dcterms:created xsi:type="dcterms:W3CDTF">2001-02-14T23:59:14Z</dcterms:created>
  <dcterms:modified xsi:type="dcterms:W3CDTF">2015-03-12T22:58:55Z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TC011154841033</vt:lpwstr>
  </property>
</Properties>
</file>