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48d93b220619092/Desktop/"/>
    </mc:Choice>
  </mc:AlternateContent>
  <xr:revisionPtr revIDLastSave="7" documentId="8_{0F5FC3A9-6C5E-4528-A313-7291F370C25D}" xr6:coauthVersionLast="47" xr6:coauthVersionMax="47" xr10:uidLastSave="{ECEB39C6-40C4-4262-AF5E-797D0DA9231B}"/>
  <bookViews>
    <workbookView xWindow="-120" yWindow="-120" windowWidth="20730" windowHeight="11040" xr2:uid="{00000000-000D-0000-FFFF-FFFF00000000}"/>
  </bookViews>
  <sheets>
    <sheet name="Budget 23- 24 " sheetId="11" r:id="rId1"/>
    <sheet name="Budget10 11" sheetId="1" r:id="rId2"/>
    <sheet name="Club Service" sheetId="4" r:id="rId3"/>
    <sheet name="Community Service" sheetId="5" r:id="rId4"/>
    <sheet name="Membership" sheetId="7" r:id="rId5"/>
    <sheet name="Youth" sheetId="8" r:id="rId6"/>
    <sheet name="Public Relations" sheetId="9" r:id="rId7"/>
    <sheet name="Foundation" sheetId="10" r:id="rId8"/>
    <sheet name="BudgetSummary" sheetId="2" r:id="rId9"/>
    <sheet name="BudgetwComparisons" sheetId="3" r:id="rId10"/>
    <sheet name="Sheet3" sheetId="6" r:id="rId11"/>
  </sheets>
  <definedNames>
    <definedName name="_xlnm.Print_Area" localSheetId="0">'Budget 23- 24 '!$A$1:$M$106</definedName>
    <definedName name="_xlnm.Print_Titles" localSheetId="0">'Budget 23- 24 '!$1:$4</definedName>
    <definedName name="_xlnm.Print_Titles" localSheetId="1">'Budget10 11'!$1:$2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3" i="11" l="1"/>
  <c r="F34" i="11"/>
  <c r="D9" i="11"/>
  <c r="D8" i="11"/>
  <c r="F101" i="11" l="1"/>
  <c r="F100" i="11"/>
  <c r="F99" i="11"/>
  <c r="F98" i="11"/>
  <c r="F97" i="11"/>
  <c r="F96" i="11"/>
  <c r="F89" i="11"/>
  <c r="F86" i="11"/>
  <c r="F85" i="11"/>
  <c r="F84" i="11"/>
  <c r="F83" i="11"/>
  <c r="F82" i="11"/>
  <c r="F81" i="11"/>
  <c r="F80" i="11"/>
  <c r="F79" i="11"/>
  <c r="F11" i="11"/>
  <c r="F68" i="11" l="1"/>
  <c r="F28" i="11"/>
  <c r="F72" i="11"/>
  <c r="F71" i="11"/>
  <c r="F70" i="11"/>
  <c r="F30" i="11"/>
  <c r="F17" i="11"/>
  <c r="F8" i="11"/>
  <c r="F7" i="11"/>
  <c r="F48" i="11"/>
  <c r="F47" i="11"/>
  <c r="F35" i="11"/>
  <c r="F33" i="11"/>
  <c r="F69" i="11"/>
  <c r="F90" i="11"/>
  <c r="H91" i="11" s="1"/>
  <c r="F74" i="11"/>
  <c r="F61" i="11"/>
  <c r="F60" i="11"/>
  <c r="F37" i="11"/>
  <c r="F58" i="11"/>
  <c r="F42" i="11"/>
  <c r="F32" i="11"/>
  <c r="F31" i="11"/>
  <c r="F29" i="11"/>
  <c r="F20" i="11"/>
  <c r="F13" i="11"/>
  <c r="J2" i="11"/>
  <c r="F22" i="1"/>
  <c r="D10" i="1"/>
  <c r="E10" i="1" s="1"/>
  <c r="F10" i="1" s="1"/>
  <c r="D9" i="1"/>
  <c r="F9" i="1" s="1"/>
  <c r="D8" i="1"/>
  <c r="F8" i="1" s="1"/>
  <c r="H20" i="8"/>
  <c r="L15" i="10"/>
  <c r="J15" i="10"/>
  <c r="H15" i="10"/>
  <c r="F15" i="10"/>
  <c r="L15" i="9"/>
  <c r="J15" i="9"/>
  <c r="H15" i="9"/>
  <c r="F15" i="9"/>
  <c r="L20" i="8"/>
  <c r="J20" i="8"/>
  <c r="F20" i="8"/>
  <c r="L15" i="7"/>
  <c r="J15" i="7"/>
  <c r="H15" i="7"/>
  <c r="F15" i="7"/>
  <c r="L23" i="4"/>
  <c r="L39" i="5"/>
  <c r="J39" i="5"/>
  <c r="H39" i="5"/>
  <c r="F39" i="5"/>
  <c r="J23" i="4"/>
  <c r="H23" i="4"/>
  <c r="F23" i="4"/>
  <c r="D111" i="1"/>
  <c r="D120" i="1"/>
  <c r="I2" i="1"/>
  <c r="F92" i="1"/>
  <c r="F71" i="1"/>
  <c r="F58" i="1"/>
  <c r="F84" i="1"/>
  <c r="F68" i="1"/>
  <c r="F39" i="1"/>
  <c r="F38" i="1"/>
  <c r="F37" i="1"/>
  <c r="F62" i="1"/>
  <c r="F61" i="1"/>
  <c r="F60" i="1"/>
  <c r="F59" i="1"/>
  <c r="F27" i="1"/>
  <c r="F35" i="1"/>
  <c r="F41" i="1"/>
  <c r="J78" i="3"/>
  <c r="I77" i="3"/>
  <c r="I78" i="3" s="1"/>
  <c r="J70" i="3"/>
  <c r="I70" i="3"/>
  <c r="J64" i="3"/>
  <c r="I64" i="3"/>
  <c r="J56" i="3"/>
  <c r="I54" i="3"/>
  <c r="I56" i="3" s="1"/>
  <c r="J51" i="3"/>
  <c r="I50" i="3"/>
  <c r="I46" i="3"/>
  <c r="I45" i="3"/>
  <c r="I44" i="3"/>
  <c r="J38" i="3"/>
  <c r="I37" i="3"/>
  <c r="I38" i="3" s="1"/>
  <c r="J22" i="3"/>
  <c r="I22" i="3"/>
  <c r="J13" i="3"/>
  <c r="I13" i="3"/>
  <c r="K13" i="3"/>
  <c r="K22" i="3"/>
  <c r="K64" i="3"/>
  <c r="K70" i="3"/>
  <c r="K45" i="3"/>
  <c r="K50" i="3"/>
  <c r="K46" i="3"/>
  <c r="K44" i="3"/>
  <c r="K77" i="3"/>
  <c r="K78" i="3" s="1"/>
  <c r="K54" i="3"/>
  <c r="K56" i="3" s="1"/>
  <c r="F11" i="3"/>
  <c r="K37" i="3"/>
  <c r="K38" i="3" s="1"/>
  <c r="L13" i="3"/>
  <c r="L22" i="3"/>
  <c r="L38" i="3"/>
  <c r="L51" i="3"/>
  <c r="L56" i="3"/>
  <c r="L64" i="3"/>
  <c r="L70" i="3"/>
  <c r="L78" i="3"/>
  <c r="F68" i="3"/>
  <c r="F19" i="3"/>
  <c r="P13" i="3"/>
  <c r="P22" i="3"/>
  <c r="P38" i="3"/>
  <c r="O13" i="3"/>
  <c r="O22" i="3"/>
  <c r="O38" i="3"/>
  <c r="N22" i="3"/>
  <c r="N38" i="3"/>
  <c r="M13" i="3"/>
  <c r="M22" i="3"/>
  <c r="M38" i="3"/>
  <c r="P78" i="3"/>
  <c r="O78" i="3"/>
  <c r="N78" i="3"/>
  <c r="P70" i="3"/>
  <c r="O70" i="3"/>
  <c r="N70" i="3"/>
  <c r="P64" i="3"/>
  <c r="O64" i="3"/>
  <c r="N64" i="3"/>
  <c r="M78" i="3"/>
  <c r="M70" i="3"/>
  <c r="M64" i="3"/>
  <c r="P56" i="3"/>
  <c r="O56" i="3"/>
  <c r="N56" i="3"/>
  <c r="M56" i="3"/>
  <c r="P51" i="3"/>
  <c r="O51" i="3"/>
  <c r="N51" i="3"/>
  <c r="M51" i="3"/>
  <c r="N13" i="3"/>
  <c r="N40" i="3" s="1"/>
  <c r="F7" i="3"/>
  <c r="F8" i="3"/>
  <c r="F9" i="3"/>
  <c r="F10" i="3"/>
  <c r="F12" i="3"/>
  <c r="F16" i="3"/>
  <c r="F17" i="3"/>
  <c r="F18" i="3"/>
  <c r="F20" i="3"/>
  <c r="F21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43" i="3"/>
  <c r="F44" i="3"/>
  <c r="F45" i="3"/>
  <c r="F46" i="3"/>
  <c r="E47" i="3"/>
  <c r="F47" i="3" s="1"/>
  <c r="F48" i="3"/>
  <c r="F49" i="3"/>
  <c r="F50" i="3"/>
  <c r="F54" i="3"/>
  <c r="F55" i="3"/>
  <c r="F59" i="3"/>
  <c r="F60" i="3"/>
  <c r="F61" i="3"/>
  <c r="F62" i="3"/>
  <c r="F63" i="3"/>
  <c r="F67" i="3"/>
  <c r="F69" i="3"/>
  <c r="F73" i="3"/>
  <c r="F74" i="3"/>
  <c r="F75" i="3"/>
  <c r="F77" i="3"/>
  <c r="G37" i="2"/>
  <c r="G18" i="2"/>
  <c r="G39" i="2" s="1"/>
  <c r="F20" i="1"/>
  <c r="F19" i="1"/>
  <c r="F17" i="1"/>
  <c r="F18" i="1"/>
  <c r="F21" i="1"/>
  <c r="F63" i="1"/>
  <c r="F57" i="1"/>
  <c r="F81" i="1"/>
  <c r="F80" i="1"/>
  <c r="F82" i="1"/>
  <c r="F83" i="1"/>
  <c r="F85" i="1"/>
  <c r="F69" i="1"/>
  <c r="F72" i="1"/>
  <c r="F91" i="1"/>
  <c r="F93" i="1"/>
  <c r="F94" i="1"/>
  <c r="F95" i="1"/>
  <c r="F40" i="1"/>
  <c r="F48" i="1"/>
  <c r="F47" i="1"/>
  <c r="F34" i="1"/>
  <c r="F36" i="1"/>
  <c r="F12" i="1"/>
  <c r="F11" i="1"/>
  <c r="H75" i="11" l="1"/>
  <c r="L40" i="3"/>
  <c r="L80" i="3" s="1"/>
  <c r="G13" i="3"/>
  <c r="M40" i="3"/>
  <c r="M80" i="3"/>
  <c r="G51" i="3"/>
  <c r="G38" i="3"/>
  <c r="G70" i="3"/>
  <c r="P40" i="3"/>
  <c r="P80" i="3" s="1"/>
  <c r="G56" i="3"/>
  <c r="G22" i="3"/>
  <c r="O40" i="3"/>
  <c r="O80" i="3" s="1"/>
  <c r="I51" i="3"/>
  <c r="I40" i="3"/>
  <c r="H53" i="11"/>
  <c r="H62" i="11"/>
  <c r="E9" i="11"/>
  <c r="F9" i="11" s="1"/>
  <c r="H21" i="11"/>
  <c r="H39" i="11"/>
  <c r="H44" i="11"/>
  <c r="G73" i="1"/>
  <c r="G50" i="1"/>
  <c r="G86" i="1"/>
  <c r="G96" i="1"/>
  <c r="G43" i="1"/>
  <c r="G64" i="1"/>
  <c r="G28" i="1"/>
  <c r="G13" i="1"/>
  <c r="J40" i="3"/>
  <c r="J80" i="3" s="1"/>
  <c r="G78" i="3"/>
  <c r="N80" i="3"/>
  <c r="K40" i="3"/>
  <c r="K51" i="3"/>
  <c r="G64" i="3"/>
  <c r="I80" i="3" l="1"/>
  <c r="G40" i="3"/>
  <c r="G80" i="3" s="1"/>
  <c r="K80" i="3"/>
  <c r="G30" i="1"/>
  <c r="G52" i="1" s="1"/>
  <c r="G98" i="1" s="1"/>
  <c r="H14" i="11"/>
  <c r="H25" i="11" s="1"/>
  <c r="H64" i="11" s="1"/>
  <c r="H105" i="11" s="1"/>
</calcChain>
</file>

<file path=xl/sharedStrings.xml><?xml version="1.0" encoding="utf-8"?>
<sst xmlns="http://schemas.openxmlformats.org/spreadsheetml/2006/main" count="444" uniqueCount="256">
  <si>
    <t>Rotary Club of O'Fallon Sunrise</t>
  </si>
  <si>
    <t>Budget 2023-2024</t>
  </si>
  <si>
    <t>Revenue</t>
  </si>
  <si>
    <t>Expense</t>
  </si>
  <si>
    <t>Net</t>
  </si>
  <si>
    <t>Notes</t>
  </si>
  <si>
    <t>Revenues</t>
  </si>
  <si>
    <t>Meeting fees</t>
  </si>
  <si>
    <t>d</t>
  </si>
  <si>
    <t xml:space="preserve">$370 @ 40 members (paying)  </t>
  </si>
  <si>
    <t>Happy bucks</t>
  </si>
  <si>
    <t>$35 @ 50 weeks</t>
  </si>
  <si>
    <t>50/50</t>
  </si>
  <si>
    <t>$15 @ 50 weeks</t>
  </si>
  <si>
    <t>Induction fees</t>
  </si>
  <si>
    <t>$50 @ 4 members</t>
  </si>
  <si>
    <t>Interest income</t>
  </si>
  <si>
    <t>Donations for directed projects</t>
  </si>
  <si>
    <t xml:space="preserve"> </t>
  </si>
  <si>
    <t>should zero out w/donations</t>
  </si>
  <si>
    <t>Total Revenue</t>
  </si>
  <si>
    <t>Fund Raising</t>
  </si>
  <si>
    <t>Flag program</t>
  </si>
  <si>
    <t>Golf Tournament</t>
  </si>
  <si>
    <t xml:space="preserve">What golf tournment?  </t>
  </si>
  <si>
    <t>additional project</t>
  </si>
  <si>
    <t>Net fund raising revenue</t>
  </si>
  <si>
    <t>Reserve</t>
  </si>
  <si>
    <t xml:space="preserve">  Total operating revenue</t>
  </si>
  <si>
    <t>Operating expenses</t>
  </si>
  <si>
    <t>Meeting expense</t>
  </si>
  <si>
    <t>6074 in 22-24</t>
  </si>
  <si>
    <t>Rotary International dues</t>
  </si>
  <si>
    <t>$110.00 @ 40 members</t>
  </si>
  <si>
    <t>District 6510 dues</t>
  </si>
  <si>
    <t>$51 @ 40 members</t>
  </si>
  <si>
    <t>General &amp; administrative</t>
  </si>
  <si>
    <t>355 in previous year</t>
  </si>
  <si>
    <t>Credit card fees</t>
  </si>
  <si>
    <t>based on prior year</t>
  </si>
  <si>
    <t>Chamber dues</t>
  </si>
  <si>
    <t>PO BOX</t>
  </si>
  <si>
    <t xml:space="preserve">Dacdb </t>
  </si>
  <si>
    <t>531 in 22-23</t>
  </si>
  <si>
    <t>Dacdb Financial bundle</t>
  </si>
  <si>
    <t>Club communications</t>
  </si>
  <si>
    <t>618.58 previous year- what does this cover</t>
  </si>
  <si>
    <t xml:space="preserve">  Total operating expenses</t>
  </si>
  <si>
    <t>Membership expenses</t>
  </si>
  <si>
    <t>Membership recruitment and retention</t>
  </si>
  <si>
    <t xml:space="preserve">  Total membership expenses</t>
  </si>
  <si>
    <t>Vocational</t>
  </si>
  <si>
    <t>New teacher program</t>
  </si>
  <si>
    <t>Public safety officers progam</t>
  </si>
  <si>
    <t>All Access Play Ground</t>
  </si>
  <si>
    <t>for 5 years</t>
  </si>
  <si>
    <t>Club Service (Administration)</t>
  </si>
  <si>
    <t>Family of rotary - anniversary dinner</t>
  </si>
  <si>
    <t>Installation dinner</t>
  </si>
  <si>
    <t>District Rotary training</t>
  </si>
  <si>
    <t>until attendance increases</t>
  </si>
  <si>
    <t>Speaker gifts</t>
  </si>
  <si>
    <t>we have mugs in stock, so this should be minimum</t>
  </si>
  <si>
    <t>PETS</t>
  </si>
  <si>
    <t>for registration of P, PE, PN</t>
  </si>
  <si>
    <t>Total club service</t>
  </si>
  <si>
    <t xml:space="preserve">    Operating income (Loss)</t>
  </si>
  <si>
    <t>Community service</t>
  </si>
  <si>
    <t>Contributions in/out</t>
  </si>
  <si>
    <t>Vegetable garden</t>
  </si>
  <si>
    <t>mainly irrigation and infrastructure, plants normally donated, will need to replace some wood and get chips donated</t>
  </si>
  <si>
    <t>district community grant- Habitat proj</t>
  </si>
  <si>
    <t>alternate years</t>
  </si>
  <si>
    <t>flexible unassigned funds</t>
  </si>
  <si>
    <t>Halloween Game Support</t>
  </si>
  <si>
    <t>cost of candy if purchased by club</t>
  </si>
  <si>
    <t>Total community service</t>
  </si>
  <si>
    <t>Youth</t>
  </si>
  <si>
    <t>Contributions In/Out</t>
  </si>
  <si>
    <t>a decrease from 4000</t>
  </si>
  <si>
    <t>Bearcat Rotaract</t>
  </si>
  <si>
    <t>RYLA</t>
  </si>
  <si>
    <t>don't we try to sponsor two youth??</t>
  </si>
  <si>
    <t>William Whitehead Scholarship</t>
  </si>
  <si>
    <t>Rotary Youth Exchange expenses</t>
  </si>
  <si>
    <t>Rotary youth exchange in bound</t>
  </si>
  <si>
    <t>no inbounds</t>
  </si>
  <si>
    <t>Rotary youth exchange out bound</t>
  </si>
  <si>
    <t>no outbounds</t>
  </si>
  <si>
    <t>Cub Scout Pack 49/46</t>
  </si>
  <si>
    <t>Madrigals</t>
  </si>
  <si>
    <t>Other</t>
  </si>
  <si>
    <t>Total youth</t>
  </si>
  <si>
    <t>International Service/Foundation</t>
  </si>
  <si>
    <t>a planning change of $1000</t>
  </si>
  <si>
    <t xml:space="preserve">Belize children </t>
  </si>
  <si>
    <t>Polio plus (not a club expenditure)</t>
  </si>
  <si>
    <t>Group study exchange</t>
  </si>
  <si>
    <t>Malawi District Grant</t>
  </si>
  <si>
    <t>Total international service</t>
  </si>
  <si>
    <t>Total income (loss)</t>
  </si>
  <si>
    <t>Budget 2010-2011</t>
  </si>
  <si>
    <t>$320 @ 55 members</t>
  </si>
  <si>
    <t>$27 @ 50 weeks</t>
  </si>
  <si>
    <t>$19 @ 50 weeks</t>
  </si>
  <si>
    <t>$100 @ 2 members</t>
  </si>
  <si>
    <t>Butter braids</t>
  </si>
  <si>
    <t>based on prior</t>
  </si>
  <si>
    <t>Citrus sales</t>
  </si>
  <si>
    <t>Memorial golf tournament</t>
  </si>
  <si>
    <t>last year included revenue from '08-'09 year</t>
  </si>
  <si>
    <t>Trifecta run</t>
  </si>
  <si>
    <t>Not planned this year</t>
  </si>
  <si>
    <t>Cow drop</t>
  </si>
  <si>
    <t>Hog Rally</t>
  </si>
  <si>
    <t>royel - 450 *12 = 5400 plus schnucks 60 * 12=720 plus schnucks 38 * 150 = 5700 equals 11,820</t>
  </si>
  <si>
    <t xml:space="preserve">$72 @ 55 members </t>
  </si>
  <si>
    <t>$34 @ 55 members + $150</t>
  </si>
  <si>
    <t>25 x 12 = 300; look to drop this expense in January 2010</t>
  </si>
  <si>
    <t>Meeting room expenses</t>
  </si>
  <si>
    <t>500 already remitted for 2010/2011</t>
  </si>
  <si>
    <t>Office expense</t>
  </si>
  <si>
    <t>Tax services</t>
  </si>
  <si>
    <t>estimate</t>
  </si>
  <si>
    <t xml:space="preserve">PETS </t>
  </si>
  <si>
    <t>Awards for members</t>
  </si>
  <si>
    <t>Membership materials</t>
  </si>
  <si>
    <t>new member packets purchased 08/09</t>
  </si>
  <si>
    <t>Club Service</t>
  </si>
  <si>
    <t>based on prior year, dropped expenses to 2200</t>
  </si>
  <si>
    <t>Assembly dinner</t>
  </si>
  <si>
    <t>450 x 2</t>
  </si>
  <si>
    <t>14.95 *12 plus 400 (website design)</t>
  </si>
  <si>
    <t>District conference</t>
  </si>
  <si>
    <t>see below</t>
  </si>
  <si>
    <t>Rock Springs Park</t>
  </si>
  <si>
    <t>Dog Park</t>
  </si>
  <si>
    <t>Cub Scout Pack 49</t>
  </si>
  <si>
    <t>Vocational service</t>
  </si>
  <si>
    <t>what is their budget</t>
  </si>
  <si>
    <t>New Teacher Program</t>
  </si>
  <si>
    <t>decrease from prior year</t>
  </si>
  <si>
    <t>Public Safety Officers of the Year</t>
  </si>
  <si>
    <t>4 way test speech contest</t>
  </si>
  <si>
    <t>Total vocational service</t>
  </si>
  <si>
    <t>International service</t>
  </si>
  <si>
    <t>based on 75 x 12 + 800 ins; +1/2 school lunch estimated - 275</t>
  </si>
  <si>
    <t>blazer</t>
  </si>
  <si>
    <t>Polio plus</t>
  </si>
  <si>
    <t>estimate for meals</t>
  </si>
  <si>
    <t xml:space="preserve">What about </t>
  </si>
  <si>
    <t>Christian activity center</t>
  </si>
  <si>
    <t>Belize childrens fund</t>
  </si>
  <si>
    <t>Food pantry</t>
  </si>
  <si>
    <t>Women's crisis center</t>
  </si>
  <si>
    <t>YMCA - partner in youth</t>
  </si>
  <si>
    <t>Contributions out</t>
  </si>
  <si>
    <t>Foundation (Gov. - 100, 200 other)</t>
  </si>
  <si>
    <t>Enterprise grange</t>
  </si>
  <si>
    <t>Knights of Columbus</t>
  </si>
  <si>
    <t>Chamber</t>
  </si>
  <si>
    <t>Marie Schaeffer Chorus</t>
  </si>
  <si>
    <t>Budget</t>
  </si>
  <si>
    <t>Actual</t>
  </si>
  <si>
    <t>Expenses</t>
  </si>
  <si>
    <t>New clubs</t>
  </si>
  <si>
    <t>Total</t>
  </si>
  <si>
    <t>Funds to carryforward to 2011 2012</t>
  </si>
  <si>
    <t>Community Service</t>
  </si>
  <si>
    <t>Membership</t>
  </si>
  <si>
    <t>Total preliminary budget</t>
  </si>
  <si>
    <t>Public Relations</t>
  </si>
  <si>
    <t>Foundation</t>
  </si>
  <si>
    <t>ROTARY CLUB OF O'FALLON SUNRISE</t>
  </si>
  <si>
    <t>Revised 6/4/07</t>
  </si>
  <si>
    <t>SUMMARIZED BUDGET 2007-2008</t>
  </si>
  <si>
    <t>07-08 Budget</t>
  </si>
  <si>
    <t>GENERAL</t>
  </si>
  <si>
    <t>REVENUE</t>
  </si>
  <si>
    <t>Member dues, meeting fees, induction fees, happy bucks, 50/50 income</t>
  </si>
  <si>
    <t>TOTAL GENERAL REVENUE</t>
  </si>
  <si>
    <t>DIRECT EXPENSE</t>
  </si>
  <si>
    <t>RI and District Dues, Meeting expense, 50/50 payouts, genl contributions out</t>
  </si>
  <si>
    <t>TOTAL DIRECT EXPENSE</t>
  </si>
  <si>
    <t>GENERAL EXPENSE</t>
  </si>
  <si>
    <t xml:space="preserve">General operating expenses, incl dinners, communications, awards, office </t>
  </si>
  <si>
    <t>TOTAL GENERAL EXPENSE</t>
  </si>
  <si>
    <t>NET GENERAL</t>
  </si>
  <si>
    <t>FUNDRAISING</t>
  </si>
  <si>
    <t>Net income from fundraisers</t>
  </si>
  <si>
    <t>TOTAL FUNDRAISING</t>
  </si>
  <si>
    <t>CLUB SERVICE</t>
  </si>
  <si>
    <t>TOTAL CLUB SERVICE</t>
  </si>
  <si>
    <t>VOCATIONAL SERVICE</t>
  </si>
  <si>
    <t>Rotaract, New Teacher, Public Safety officers, RYLA, Speech contest</t>
  </si>
  <si>
    <t>TOTAL VOCATIONAL SERVICE</t>
  </si>
  <si>
    <t>COMMUNITY SERVICE</t>
  </si>
  <si>
    <t>Parks contribution, Cub Scouts</t>
  </si>
  <si>
    <t>TOTAL COMMUNITY SERVICE</t>
  </si>
  <si>
    <t>INTERNATIONAL SERVICE</t>
  </si>
  <si>
    <t>Youth Exchange, Book Fair, GSE, Polio Plus</t>
  </si>
  <si>
    <t>TOTAL INTERNATIONAL SERVICE</t>
  </si>
  <si>
    <t>TOTAL REVENUE OVER EXPENDITURES</t>
  </si>
  <si>
    <t>BUDGET 2008-2009</t>
  </si>
  <si>
    <t>YTD 6/30/08</t>
  </si>
  <si>
    <t>Budget 08-09</t>
  </si>
  <si>
    <t>Budget 07-08</t>
  </si>
  <si>
    <t>YTD 6/30/07</t>
  </si>
  <si>
    <t>Budget 06-07</t>
  </si>
  <si>
    <t>YTD 6/30/06</t>
  </si>
  <si>
    <t>Budget 05-06</t>
  </si>
  <si>
    <t>Member Dues</t>
  </si>
  <si>
    <t>Meeting Fees</t>
  </si>
  <si>
    <t>Induction Fees</t>
  </si>
  <si>
    <t>Happy Bucks</t>
  </si>
  <si>
    <t>Miscellaneous</t>
  </si>
  <si>
    <t>Rotary International Dues</t>
  </si>
  <si>
    <t>District 6510 Dues</t>
  </si>
  <si>
    <t>Meeting Expense</t>
  </si>
  <si>
    <t>Contibutions In</t>
  </si>
  <si>
    <t>Contributions Out</t>
  </si>
  <si>
    <t>Assembly Dinner</t>
  </si>
  <si>
    <t>Club Signage/Displays</t>
  </si>
  <si>
    <t>Installation Dinner</t>
  </si>
  <si>
    <t>Club Communications</t>
  </si>
  <si>
    <t>New Clubs</t>
  </si>
  <si>
    <t>Remembrances</t>
  </si>
  <si>
    <t>Speaker Gifts</t>
  </si>
  <si>
    <t>Awards for Members</t>
  </si>
  <si>
    <t>Membership Materials</t>
  </si>
  <si>
    <t>Office Expense</t>
  </si>
  <si>
    <t>Professional Expense</t>
  </si>
  <si>
    <t>Taxes &amp; Fees</t>
  </si>
  <si>
    <t>General &amp; Administrative</t>
  </si>
  <si>
    <t>Memorial Golf Tournament</t>
  </si>
  <si>
    <t>Flag Program</t>
  </si>
  <si>
    <t>Butter Braids</t>
  </si>
  <si>
    <t>Citrus Sales</t>
  </si>
  <si>
    <t>Dollars for Scholars/Misc</t>
  </si>
  <si>
    <t>Fall Wine Festival</t>
  </si>
  <si>
    <t>Mouse Races</t>
  </si>
  <si>
    <t>Nature Center Run</t>
  </si>
  <si>
    <t>Family of Rotary</t>
  </si>
  <si>
    <t>District Conference</t>
  </si>
  <si>
    <t>4 Way Test Speech Contest</t>
  </si>
  <si>
    <t>Centennial Project Nature Center</t>
  </si>
  <si>
    <t>Rotary Youth Exchange</t>
  </si>
  <si>
    <t>Polio Plus</t>
  </si>
  <si>
    <t>Books for Nepal/Belize</t>
  </si>
  <si>
    <t xml:space="preserve">Group Study Exchange </t>
  </si>
  <si>
    <t>Book Fair</t>
  </si>
  <si>
    <t>Sleep in Heavenly Peace Project</t>
  </si>
  <si>
    <t>Unassigned</t>
  </si>
  <si>
    <t>unassigned sponsorships of a cmty event</t>
  </si>
  <si>
    <t>new expense</t>
  </si>
  <si>
    <t>what does this cover???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</si>
</sst>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sz val="10"/>
      <color theme="3" tint="0.399975585192419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49" fontId="0" fillId="0" borderId="0" xfId="0" applyNumberFormat="1"/>
    <xf numFmtId="43" fontId="0" fillId="0" borderId="0" xfId="1" applyFont="1"/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0" fillId="0" borderId="1" xfId="0" applyBorder="1"/>
    <xf numFmtId="0" fontId="0" fillId="0" borderId="2" xfId="0" applyBorder="1" applyAlignment="1">
      <alignment horizontal="center"/>
    </xf>
    <xf numFmtId="49" fontId="0" fillId="2" borderId="3" xfId="0" applyNumberFormat="1" applyFill="1" applyBorder="1"/>
    <xf numFmtId="43" fontId="0" fillId="2" borderId="3" xfId="1" applyFont="1" applyFill="1" applyBorder="1"/>
    <xf numFmtId="49" fontId="0" fillId="0" borderId="3" xfId="0" applyNumberFormat="1" applyBorder="1"/>
    <xf numFmtId="0" fontId="0" fillId="2" borderId="3" xfId="0" applyFill="1" applyBorder="1"/>
    <xf numFmtId="43" fontId="0" fillId="0" borderId="3" xfId="1" applyFont="1" applyBorder="1"/>
    <xf numFmtId="0" fontId="0" fillId="0" borderId="3" xfId="0" applyBorder="1"/>
    <xf numFmtId="43" fontId="0" fillId="2" borderId="4" xfId="1" applyFont="1" applyFill="1" applyBorder="1"/>
    <xf numFmtId="0" fontId="0" fillId="0" borderId="5" xfId="0" applyBorder="1"/>
    <xf numFmtId="0" fontId="0" fillId="2" borderId="6" xfId="0" applyFill="1" applyBorder="1"/>
    <xf numFmtId="43" fontId="0" fillId="2" borderId="6" xfId="0" applyNumberFormat="1" applyFill="1" applyBorder="1"/>
    <xf numFmtId="43" fontId="0" fillId="2" borderId="7" xfId="0" applyNumberFormat="1" applyFill="1" applyBorder="1"/>
    <xf numFmtId="43" fontId="2" fillId="2" borderId="6" xfId="0" applyNumberFormat="1" applyFont="1" applyFill="1" applyBorder="1"/>
    <xf numFmtId="0" fontId="0" fillId="0" borderId="6" xfId="0" applyBorder="1"/>
    <xf numFmtId="43" fontId="0" fillId="2" borderId="6" xfId="1" applyFont="1" applyFill="1" applyBorder="1"/>
    <xf numFmtId="43" fontId="2" fillId="2" borderId="6" xfId="1" applyFont="1" applyFill="1" applyBorder="1"/>
    <xf numFmtId="43" fontId="0" fillId="0" borderId="6" xfId="1" applyFont="1" applyFill="1" applyBorder="1"/>
    <xf numFmtId="43" fontId="0" fillId="0" borderId="6" xfId="1" applyFont="1" applyBorder="1"/>
    <xf numFmtId="43" fontId="2" fillId="2" borderId="7" xfId="1" applyFont="1" applyFill="1" applyBorder="1"/>
    <xf numFmtId="43" fontId="2" fillId="0" borderId="8" xfId="1" applyFont="1" applyBorder="1"/>
    <xf numFmtId="0" fontId="0" fillId="3" borderId="9" xfId="0" applyFill="1" applyBorder="1"/>
    <xf numFmtId="43" fontId="0" fillId="2" borderId="10" xfId="1" applyFont="1" applyFill="1" applyBorder="1"/>
    <xf numFmtId="43" fontId="2" fillId="2" borderId="10" xfId="1" applyFont="1" applyFill="1" applyBorder="1"/>
    <xf numFmtId="164" fontId="0" fillId="0" borderId="0" xfId="1" applyNumberFormat="1" applyFont="1"/>
    <xf numFmtId="164" fontId="0" fillId="0" borderId="0" xfId="0" applyNumberFormat="1"/>
    <xf numFmtId="164" fontId="0" fillId="0" borderId="1" xfId="1" applyNumberFormat="1" applyFont="1" applyBorder="1"/>
    <xf numFmtId="164" fontId="0" fillId="0" borderId="11" xfId="1" applyNumberFormat="1" applyFont="1" applyBorder="1"/>
    <xf numFmtId="164" fontId="0" fillId="0" borderId="12" xfId="1" applyNumberFormat="1" applyFont="1" applyBorder="1"/>
    <xf numFmtId="0" fontId="0" fillId="0" borderId="13" xfId="0" applyBorder="1" applyAlignment="1">
      <alignment horizontal="center"/>
    </xf>
    <xf numFmtId="0" fontId="0" fillId="0" borderId="13" xfId="0" applyBorder="1"/>
    <xf numFmtId="43" fontId="0" fillId="0" borderId="0" xfId="1" applyFont="1" applyBorder="1"/>
    <xf numFmtId="0" fontId="0" fillId="3" borderId="4" xfId="0" applyFill="1" applyBorder="1"/>
    <xf numFmtId="0" fontId="0" fillId="4" borderId="0" xfId="0" applyFill="1"/>
    <xf numFmtId="43" fontId="0" fillId="0" borderId="3" xfId="1" applyFont="1" applyFill="1" applyBorder="1"/>
    <xf numFmtId="43" fontId="0" fillId="0" borderId="4" xfId="1" applyFont="1" applyFill="1" applyBorder="1"/>
    <xf numFmtId="43" fontId="0" fillId="0" borderId="6" xfId="0" applyNumberFormat="1" applyBorder="1"/>
    <xf numFmtId="43" fontId="2" fillId="0" borderId="6" xfId="1" applyFont="1" applyFill="1" applyBorder="1"/>
    <xf numFmtId="43" fontId="0" fillId="0" borderId="0" xfId="1" applyFont="1" applyFill="1"/>
    <xf numFmtId="43" fontId="0" fillId="0" borderId="7" xfId="1" applyFont="1" applyFill="1" applyBorder="1"/>
    <xf numFmtId="43" fontId="0" fillId="0" borderId="4" xfId="0" applyNumberFormat="1" applyBorder="1"/>
    <xf numFmtId="0" fontId="0" fillId="0" borderId="0" xfId="0" applyAlignment="1">
      <alignment horizontal="center"/>
    </xf>
    <xf numFmtId="22" fontId="0" fillId="0" borderId="0" xfId="0" applyNumberFormat="1"/>
    <xf numFmtId="0" fontId="0" fillId="0" borderId="14" xfId="0" applyBorder="1"/>
    <xf numFmtId="0" fontId="4" fillId="0" borderId="0" xfId="0" applyFont="1"/>
    <xf numFmtId="0" fontId="1" fillId="0" borderId="0" xfId="0" applyFont="1"/>
    <xf numFmtId="49" fontId="1" fillId="0" borderId="0" xfId="0" applyNumberFormat="1" applyFont="1"/>
    <xf numFmtId="0" fontId="5" fillId="0" borderId="0" xfId="0" applyFont="1"/>
    <xf numFmtId="43" fontId="2" fillId="0" borderId="6" xfId="0" applyNumberFormat="1" applyFont="1" applyBorder="1"/>
    <xf numFmtId="0" fontId="6" fillId="0" borderId="0" xfId="0" applyFont="1"/>
    <xf numFmtId="43" fontId="1" fillId="0" borderId="3" xfId="1" applyFont="1" applyFill="1" applyBorder="1"/>
    <xf numFmtId="49" fontId="6" fillId="0" borderId="0" xfId="0" applyNumberFormat="1" applyFont="1"/>
    <xf numFmtId="43" fontId="6" fillId="0" borderId="3" xfId="1" applyFont="1" applyFill="1" applyBorder="1"/>
    <xf numFmtId="43" fontId="6" fillId="0" borderId="6" xfId="1" applyFont="1" applyFill="1" applyBorder="1"/>
    <xf numFmtId="0" fontId="6" fillId="0" borderId="6" xfId="0" applyFont="1" applyBorder="1"/>
    <xf numFmtId="0" fontId="6" fillId="0" borderId="0" xfId="0" applyFont="1" applyAlignment="1">
      <alignment wrapText="1"/>
    </xf>
    <xf numFmtId="0" fontId="1" fillId="0" borderId="0" xfId="0" applyFont="1" applyAlignment="1">
      <alignment horizontal="center"/>
    </xf>
    <xf numFmtId="43" fontId="1" fillId="0" borderId="7" xfId="1" applyFont="1" applyFill="1" applyBorder="1"/>
    <xf numFmtId="43" fontId="1" fillId="0" borderId="6" xfId="1" applyFont="1" applyFill="1" applyBorder="1"/>
    <xf numFmtId="43" fontId="1" fillId="0" borderId="8" xfId="1" applyFont="1" applyFill="1" applyBorder="1"/>
    <xf numFmtId="164" fontId="1" fillId="0" borderId="0" xfId="1" applyNumberFormat="1" applyFont="1"/>
    <xf numFmtId="0" fontId="7" fillId="0" borderId="0" xfId="0" applyFont="1"/>
    <xf numFmtId="43" fontId="2" fillId="0" borderId="3" xfId="1" applyFont="1" applyFill="1" applyBorder="1"/>
    <xf numFmtId="43" fontId="7" fillId="0" borderId="3" xfId="1" applyFont="1" applyFill="1" applyBorder="1"/>
    <xf numFmtId="43" fontId="7" fillId="0" borderId="4" xfId="1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0" fillId="4" borderId="0" xfId="0" applyFill="1" applyAlignment="1">
      <alignment horizontal="center"/>
    </xf>
    <xf numFmtId="0" fontId="8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7"/>
  <sheetViews>
    <sheetView tabSelected="1" topLeftCell="A38" zoomScaleNormal="100" workbookViewId="0">
      <selection activeCell="J57" sqref="J57"/>
    </sheetView>
  </sheetViews>
  <sheetFormatPr defaultRowHeight="12.75" x14ac:dyDescent="0.2"/>
  <cols>
    <col min="1" max="2" width="3.7109375" customWidth="1"/>
    <col min="3" max="3" width="31.7109375" customWidth="1"/>
    <col min="4" max="6" width="12.7109375" customWidth="1"/>
    <col min="7" max="7" width="3.85546875" customWidth="1"/>
    <col min="8" max="8" width="12.7109375" customWidth="1"/>
    <col min="9" max="9" width="3.7109375" customWidth="1"/>
    <col min="10" max="10" width="37.7109375" customWidth="1"/>
    <col min="14" max="14" width="9.140625" customWidth="1"/>
  </cols>
  <sheetData>
    <row r="1" spans="1:10" x14ac:dyDescent="0.2">
      <c r="A1" s="71" t="s">
        <v>0</v>
      </c>
      <c r="B1" s="72"/>
      <c r="C1" s="72"/>
      <c r="D1" s="72"/>
      <c r="E1" s="72"/>
      <c r="F1" s="72"/>
      <c r="G1" s="72"/>
      <c r="H1" s="72"/>
      <c r="J1" s="39"/>
    </row>
    <row r="2" spans="1:10" ht="13.5" thickBot="1" x14ac:dyDescent="0.25">
      <c r="A2" s="73" t="s">
        <v>1</v>
      </c>
      <c r="B2" s="74"/>
      <c r="C2" s="74"/>
      <c r="D2" s="74"/>
      <c r="E2" s="74"/>
      <c r="F2" s="74"/>
      <c r="G2" s="74"/>
      <c r="H2" s="74"/>
      <c r="J2" s="48">
        <f ca="1">NOW()</f>
        <v>45149.88602604167</v>
      </c>
    </row>
    <row r="3" spans="1:10" ht="13.5" thickBot="1" x14ac:dyDescent="0.25">
      <c r="A3" s="62"/>
      <c r="B3" s="47"/>
      <c r="C3" s="47"/>
      <c r="D3" s="47"/>
      <c r="E3" s="47"/>
      <c r="F3" s="47"/>
      <c r="G3" s="47"/>
      <c r="H3" s="47"/>
    </row>
    <row r="4" spans="1:10" x14ac:dyDescent="0.2">
      <c r="D4" s="7" t="s">
        <v>2</v>
      </c>
      <c r="E4" s="7" t="s">
        <v>3</v>
      </c>
      <c r="F4" s="7" t="s">
        <v>4</v>
      </c>
      <c r="G4" s="7"/>
      <c r="H4" s="15"/>
      <c r="J4" s="6" t="s">
        <v>5</v>
      </c>
    </row>
    <row r="5" spans="1:10" x14ac:dyDescent="0.2">
      <c r="D5" s="10"/>
      <c r="E5" s="13"/>
      <c r="F5" s="13"/>
      <c r="G5" s="13"/>
      <c r="H5" s="20"/>
    </row>
    <row r="6" spans="1:10" x14ac:dyDescent="0.2">
      <c r="A6" s="3" t="s">
        <v>6</v>
      </c>
      <c r="D6" s="10"/>
      <c r="E6" s="13"/>
      <c r="F6" s="13"/>
      <c r="G6" s="13"/>
      <c r="H6" s="20"/>
    </row>
    <row r="7" spans="1:10" x14ac:dyDescent="0.2">
      <c r="B7" s="51" t="s">
        <v>7</v>
      </c>
      <c r="D7" s="40">
        <v>14080</v>
      </c>
      <c r="E7" s="40">
        <v>0</v>
      </c>
      <c r="F7" s="40">
        <f>+D7-E7</f>
        <v>14080</v>
      </c>
      <c r="G7" s="40" t="s">
        <v>8</v>
      </c>
      <c r="H7" s="20"/>
      <c r="J7" s="57" t="s">
        <v>9</v>
      </c>
    </row>
    <row r="8" spans="1:10" x14ac:dyDescent="0.2">
      <c r="B8" s="51" t="s">
        <v>10</v>
      </c>
      <c r="D8" s="40">
        <f>35*50</f>
        <v>1750</v>
      </c>
      <c r="E8" s="40">
        <v>0</v>
      </c>
      <c r="F8" s="40">
        <f t="shared" ref="F8:F13" si="0">+D8-E8</f>
        <v>1750</v>
      </c>
      <c r="G8" s="40" t="s">
        <v>8</v>
      </c>
      <c r="H8" s="20"/>
      <c r="J8" s="52" t="s">
        <v>11</v>
      </c>
    </row>
    <row r="9" spans="1:10" x14ac:dyDescent="0.2">
      <c r="B9" t="s">
        <v>12</v>
      </c>
      <c r="D9" s="40">
        <f>15*50</f>
        <v>750</v>
      </c>
      <c r="E9" s="40">
        <f>+D9/2</f>
        <v>375</v>
      </c>
      <c r="F9" s="40">
        <f t="shared" si="0"/>
        <v>375</v>
      </c>
      <c r="G9" s="40" t="s">
        <v>8</v>
      </c>
      <c r="H9" s="20"/>
      <c r="J9" s="52" t="s">
        <v>13</v>
      </c>
    </row>
    <row r="10" spans="1:10" x14ac:dyDescent="0.2">
      <c r="B10" s="51" t="s">
        <v>14</v>
      </c>
      <c r="D10" s="40">
        <v>200</v>
      </c>
      <c r="E10" s="40">
        <v>0</v>
      </c>
      <c r="F10" s="40">
        <v>200</v>
      </c>
      <c r="G10" s="40" t="s">
        <v>8</v>
      </c>
      <c r="H10" s="20"/>
      <c r="J10" s="1" t="s">
        <v>15</v>
      </c>
    </row>
    <row r="11" spans="1:10" x14ac:dyDescent="0.2">
      <c r="B11" s="51" t="s">
        <v>16</v>
      </c>
      <c r="D11" s="40">
        <v>100</v>
      </c>
      <c r="E11" s="40"/>
      <c r="F11" s="40">
        <f t="shared" si="0"/>
        <v>100</v>
      </c>
      <c r="G11" s="40"/>
      <c r="H11" s="20"/>
      <c r="J11" s="1"/>
    </row>
    <row r="12" spans="1:10" x14ac:dyDescent="0.2">
      <c r="B12" s="55" t="s">
        <v>17</v>
      </c>
      <c r="D12" s="56" t="s">
        <v>18</v>
      </c>
      <c r="E12" s="56" t="s">
        <v>18</v>
      </c>
      <c r="F12" s="40">
        <v>0</v>
      </c>
      <c r="G12" s="40"/>
      <c r="H12" s="20"/>
      <c r="J12" s="1" t="s">
        <v>19</v>
      </c>
    </row>
    <row r="13" spans="1:10" x14ac:dyDescent="0.2">
      <c r="D13" s="40">
        <v>0</v>
      </c>
      <c r="E13" s="40">
        <v>0</v>
      </c>
      <c r="F13" s="41">
        <f t="shared" si="0"/>
        <v>0</v>
      </c>
      <c r="G13" s="40"/>
      <c r="H13" s="20"/>
      <c r="J13" s="1"/>
    </row>
    <row r="14" spans="1:10" x14ac:dyDescent="0.2">
      <c r="C14" s="3" t="s">
        <v>20</v>
      </c>
      <c r="D14" s="40"/>
      <c r="E14" s="40"/>
      <c r="F14" s="40"/>
      <c r="G14" s="40"/>
      <c r="H14" s="42">
        <f>SUM(F7:F13)</f>
        <v>16505</v>
      </c>
      <c r="J14" s="1"/>
    </row>
    <row r="15" spans="1:10" x14ac:dyDescent="0.2">
      <c r="D15" s="40"/>
      <c r="E15" s="40"/>
      <c r="F15" s="40"/>
      <c r="G15" s="40"/>
      <c r="H15" s="20"/>
      <c r="J15" s="1"/>
    </row>
    <row r="16" spans="1:10" x14ac:dyDescent="0.2">
      <c r="A16" s="3" t="s">
        <v>21</v>
      </c>
      <c r="D16" s="40"/>
      <c r="E16" s="40"/>
      <c r="F16" s="40"/>
      <c r="G16" s="40"/>
      <c r="H16" s="23"/>
    </row>
    <row r="17" spans="1:10" x14ac:dyDescent="0.2">
      <c r="A17" s="3"/>
      <c r="B17" s="51" t="s">
        <v>22</v>
      </c>
      <c r="D17" s="40">
        <v>11325</v>
      </c>
      <c r="E17" s="58">
        <v>700</v>
      </c>
      <c r="F17" s="40">
        <f>+D17-E17</f>
        <v>10625</v>
      </c>
      <c r="G17" s="40"/>
      <c r="H17" s="23"/>
      <c r="J17" s="53"/>
    </row>
    <row r="18" spans="1:10" x14ac:dyDescent="0.2">
      <c r="B18" s="55" t="s">
        <v>23</v>
      </c>
      <c r="D18" s="40"/>
      <c r="E18" s="40"/>
      <c r="F18" s="40">
        <v>500</v>
      </c>
      <c r="G18" s="40"/>
      <c r="H18" s="23"/>
      <c r="J18" s="51" t="s">
        <v>24</v>
      </c>
    </row>
    <row r="19" spans="1:10" x14ac:dyDescent="0.2">
      <c r="B19" s="55" t="s">
        <v>25</v>
      </c>
      <c r="D19" s="40"/>
      <c r="E19" s="40"/>
      <c r="F19" s="40">
        <v>1000</v>
      </c>
      <c r="G19" s="40"/>
      <c r="H19" s="23"/>
      <c r="J19" s="51"/>
    </row>
    <row r="20" spans="1:10" x14ac:dyDescent="0.2">
      <c r="D20" s="40">
        <v>0</v>
      </c>
      <c r="E20" s="40">
        <v>0</v>
      </c>
      <c r="F20" s="41">
        <f t="shared" ref="F20" si="1">+D20-E20</f>
        <v>0</v>
      </c>
      <c r="G20" s="40"/>
      <c r="H20" s="23"/>
    </row>
    <row r="21" spans="1:10" x14ac:dyDescent="0.2">
      <c r="C21" s="3" t="s">
        <v>26</v>
      </c>
      <c r="D21" s="40"/>
      <c r="E21" s="40"/>
      <c r="F21" s="40"/>
      <c r="G21" s="40"/>
      <c r="H21" s="63">
        <f>SUM(F17:F20)</f>
        <v>12125</v>
      </c>
    </row>
    <row r="22" spans="1:10" x14ac:dyDescent="0.2">
      <c r="C22" s="3"/>
      <c r="D22" s="40"/>
      <c r="E22" s="40"/>
      <c r="F22" s="40"/>
      <c r="G22" s="40"/>
      <c r="H22" s="64"/>
    </row>
    <row r="23" spans="1:10" x14ac:dyDescent="0.2">
      <c r="A23" s="3" t="s">
        <v>27</v>
      </c>
      <c r="C23" s="3"/>
      <c r="D23" s="40"/>
      <c r="E23" s="40"/>
      <c r="F23" s="40"/>
      <c r="G23" s="40"/>
      <c r="H23" s="63">
        <v>0</v>
      </c>
    </row>
    <row r="24" spans="1:10" x14ac:dyDescent="0.2">
      <c r="C24" s="3"/>
      <c r="D24" s="40"/>
      <c r="E24" s="40"/>
      <c r="F24" s="40"/>
      <c r="G24" s="40"/>
      <c r="H24" s="43"/>
    </row>
    <row r="25" spans="1:10" x14ac:dyDescent="0.2">
      <c r="C25" s="3" t="s">
        <v>28</v>
      </c>
      <c r="D25" s="40"/>
      <c r="E25" s="40"/>
      <c r="F25" s="40"/>
      <c r="G25" s="40"/>
      <c r="H25" s="54">
        <f>SUM(H14:H23)</f>
        <v>28630</v>
      </c>
      <c r="J25" s="1"/>
    </row>
    <row r="26" spans="1:10" x14ac:dyDescent="0.2">
      <c r="D26" s="40"/>
      <c r="E26" s="40"/>
      <c r="F26" s="40"/>
      <c r="G26" s="40"/>
      <c r="H26" s="20"/>
      <c r="J26" s="1"/>
    </row>
    <row r="27" spans="1:10" x14ac:dyDescent="0.2">
      <c r="A27" s="3" t="s">
        <v>29</v>
      </c>
      <c r="D27" s="40"/>
      <c r="E27" s="40"/>
      <c r="F27" s="40"/>
      <c r="G27" s="40"/>
      <c r="H27" s="20"/>
      <c r="J27" s="1"/>
    </row>
    <row r="28" spans="1:10" x14ac:dyDescent="0.2">
      <c r="B28" s="51" t="s">
        <v>30</v>
      </c>
      <c r="D28" s="40">
        <v>0</v>
      </c>
      <c r="E28" s="58">
        <v>6000</v>
      </c>
      <c r="F28" s="58">
        <f>+D28-E28</f>
        <v>-6000</v>
      </c>
      <c r="G28" s="40" t="s">
        <v>8</v>
      </c>
      <c r="H28" s="20"/>
      <c r="J28" s="57" t="s">
        <v>31</v>
      </c>
    </row>
    <row r="29" spans="1:10" x14ac:dyDescent="0.2">
      <c r="B29" s="51" t="s">
        <v>32</v>
      </c>
      <c r="D29" s="40">
        <v>0</v>
      </c>
      <c r="E29" s="58">
        <v>4400</v>
      </c>
      <c r="F29" s="58">
        <f t="shared" ref="F29" si="2">+D29-E29</f>
        <v>-4400</v>
      </c>
      <c r="G29" s="40" t="s">
        <v>8</v>
      </c>
      <c r="H29" s="20"/>
      <c r="J29" s="57" t="s">
        <v>33</v>
      </c>
    </row>
    <row r="30" spans="1:10" x14ac:dyDescent="0.2">
      <c r="B30" s="51" t="s">
        <v>34</v>
      </c>
      <c r="D30" s="40">
        <v>0</v>
      </c>
      <c r="E30" s="58">
        <v>2040</v>
      </c>
      <c r="F30" s="58">
        <f>+D30-E30</f>
        <v>-2040</v>
      </c>
      <c r="G30" s="40" t="s">
        <v>8</v>
      </c>
      <c r="H30" s="20"/>
      <c r="J30" s="57" t="s">
        <v>35</v>
      </c>
    </row>
    <row r="31" spans="1:10" x14ac:dyDescent="0.2">
      <c r="B31" s="51" t="s">
        <v>36</v>
      </c>
      <c r="D31" s="40">
        <v>0</v>
      </c>
      <c r="E31" s="58">
        <v>400</v>
      </c>
      <c r="F31" s="58">
        <f t="shared" ref="F31:F32" si="3">+D31-E31</f>
        <v>-400</v>
      </c>
      <c r="G31" s="40" t="s">
        <v>8</v>
      </c>
      <c r="H31" s="20"/>
      <c r="J31" s="51" t="s">
        <v>37</v>
      </c>
    </row>
    <row r="32" spans="1:10" x14ac:dyDescent="0.2">
      <c r="B32" s="51" t="s">
        <v>38</v>
      </c>
      <c r="D32" s="40">
        <v>0</v>
      </c>
      <c r="E32" s="40">
        <v>100</v>
      </c>
      <c r="F32" s="40">
        <f t="shared" si="3"/>
        <v>-100</v>
      </c>
      <c r="G32" s="40" t="s">
        <v>8</v>
      </c>
      <c r="H32" s="20"/>
      <c r="J32" s="52" t="s">
        <v>39</v>
      </c>
    </row>
    <row r="33" spans="1:10" x14ac:dyDescent="0.2">
      <c r="B33" s="51" t="s">
        <v>40</v>
      </c>
      <c r="D33" s="40"/>
      <c r="E33" s="40">
        <v>150</v>
      </c>
      <c r="F33" s="40">
        <f t="shared" ref="F33:F35" si="4">+D33-E33</f>
        <v>-150</v>
      </c>
      <c r="G33" s="40" t="s">
        <v>8</v>
      </c>
      <c r="H33" s="20"/>
      <c r="J33" s="51" t="s">
        <v>39</v>
      </c>
    </row>
    <row r="34" spans="1:10" x14ac:dyDescent="0.2">
      <c r="A34" s="51"/>
      <c r="B34" s="55" t="s">
        <v>41</v>
      </c>
      <c r="C34" s="55"/>
      <c r="D34" s="58"/>
      <c r="E34" s="58">
        <v>182</v>
      </c>
      <c r="F34" s="58">
        <f t="shared" si="4"/>
        <v>-182</v>
      </c>
      <c r="G34" s="40"/>
      <c r="H34" s="20"/>
      <c r="J34" s="51"/>
    </row>
    <row r="35" spans="1:10" x14ac:dyDescent="0.2">
      <c r="B35" s="51" t="s">
        <v>42</v>
      </c>
      <c r="D35" s="40">
        <v>0</v>
      </c>
      <c r="E35" s="40">
        <v>310</v>
      </c>
      <c r="F35" s="40">
        <f t="shared" si="4"/>
        <v>-310</v>
      </c>
      <c r="G35" s="40" t="s">
        <v>8</v>
      </c>
      <c r="H35" s="20"/>
      <c r="J35" s="51" t="s">
        <v>43</v>
      </c>
    </row>
    <row r="36" spans="1:10" x14ac:dyDescent="0.2">
      <c r="B36" s="55" t="s">
        <v>44</v>
      </c>
      <c r="D36" s="40"/>
      <c r="E36" s="40"/>
      <c r="F36" s="40"/>
      <c r="G36" s="40"/>
      <c r="H36" s="13"/>
      <c r="J36" s="78" t="s">
        <v>254</v>
      </c>
    </row>
    <row r="37" spans="1:10" x14ac:dyDescent="0.2">
      <c r="B37" s="51" t="s">
        <v>45</v>
      </c>
      <c r="D37" s="40">
        <v>0</v>
      </c>
      <c r="E37" s="58">
        <v>600</v>
      </c>
      <c r="F37" s="58">
        <f>+D37-E37</f>
        <v>-600</v>
      </c>
      <c r="G37" s="40" t="s">
        <v>8</v>
      </c>
      <c r="H37" s="40"/>
      <c r="I37" s="13"/>
      <c r="J37" s="55" t="s">
        <v>46</v>
      </c>
    </row>
    <row r="38" spans="1:10" x14ac:dyDescent="0.2">
      <c r="B38" s="51"/>
      <c r="D38" s="40">
        <v>0</v>
      </c>
      <c r="E38" s="40">
        <v>0</v>
      </c>
      <c r="F38" s="45">
        <v>0</v>
      </c>
      <c r="G38" s="23"/>
      <c r="H38" s="20"/>
      <c r="J38" s="1"/>
    </row>
    <row r="39" spans="1:10" x14ac:dyDescent="0.2">
      <c r="B39" s="51"/>
      <c r="C39" s="3" t="s">
        <v>47</v>
      </c>
      <c r="D39" s="40"/>
      <c r="E39" s="40"/>
      <c r="F39" s="40"/>
      <c r="G39" s="40"/>
      <c r="H39" s="42">
        <f>SUM(F28:F38)</f>
        <v>-14182</v>
      </c>
      <c r="J39" s="1"/>
    </row>
    <row r="40" spans="1:10" ht="12" customHeight="1" x14ac:dyDescent="0.2">
      <c r="B40" s="51"/>
      <c r="D40" s="40"/>
      <c r="E40" s="40"/>
      <c r="F40" s="40"/>
      <c r="G40" s="40"/>
      <c r="H40" s="20"/>
      <c r="J40" s="1"/>
    </row>
    <row r="41" spans="1:10" x14ac:dyDescent="0.2">
      <c r="A41" s="3" t="s">
        <v>48</v>
      </c>
      <c r="D41" s="40"/>
      <c r="E41" s="40"/>
      <c r="F41" s="40"/>
      <c r="G41" s="40"/>
      <c r="H41" s="20"/>
      <c r="J41" s="1"/>
    </row>
    <row r="42" spans="1:10" x14ac:dyDescent="0.2">
      <c r="B42" s="51" t="s">
        <v>49</v>
      </c>
      <c r="D42" s="40">
        <v>0</v>
      </c>
      <c r="E42" s="40">
        <v>500</v>
      </c>
      <c r="F42" s="40">
        <f>+D42-E42</f>
        <v>-500</v>
      </c>
      <c r="G42" s="40" t="s">
        <v>8</v>
      </c>
      <c r="H42" s="20"/>
      <c r="J42" s="78" t="s">
        <v>255</v>
      </c>
    </row>
    <row r="43" spans="1:10" x14ac:dyDescent="0.2">
      <c r="D43" s="40">
        <v>0</v>
      </c>
      <c r="E43" s="40">
        <v>0</v>
      </c>
      <c r="F43" s="45">
        <v>0</v>
      </c>
      <c r="G43" s="23"/>
      <c r="H43" s="20"/>
    </row>
    <row r="44" spans="1:10" x14ac:dyDescent="0.2">
      <c r="C44" s="3" t="s">
        <v>50</v>
      </c>
      <c r="D44" s="40"/>
      <c r="E44" s="40"/>
      <c r="F44" s="40"/>
      <c r="G44" s="40"/>
      <c r="H44" s="42">
        <f>SUM(F42:F43)</f>
        <v>-500</v>
      </c>
    </row>
    <row r="45" spans="1:10" x14ac:dyDescent="0.2">
      <c r="D45" s="40"/>
      <c r="E45" s="40"/>
      <c r="F45" s="40"/>
      <c r="G45" s="40"/>
      <c r="H45" s="20"/>
    </row>
    <row r="46" spans="1:10" x14ac:dyDescent="0.2">
      <c r="A46" s="3" t="s">
        <v>51</v>
      </c>
      <c r="D46" s="40"/>
      <c r="E46" s="40"/>
      <c r="F46" s="40"/>
      <c r="G46" s="40"/>
      <c r="H46" s="20"/>
    </row>
    <row r="47" spans="1:10" x14ac:dyDescent="0.2">
      <c r="B47" s="51" t="s">
        <v>52</v>
      </c>
      <c r="D47" s="40">
        <v>0</v>
      </c>
      <c r="E47" s="40">
        <v>600</v>
      </c>
      <c r="F47" s="40">
        <f>+D47-E47</f>
        <v>-600</v>
      </c>
      <c r="G47" s="40"/>
      <c r="H47" s="20"/>
      <c r="J47" s="51"/>
    </row>
    <row r="48" spans="1:10" x14ac:dyDescent="0.2">
      <c r="B48" s="51" t="s">
        <v>53</v>
      </c>
      <c r="D48" s="40">
        <v>0</v>
      </c>
      <c r="E48" s="40">
        <v>500</v>
      </c>
      <c r="F48" s="40">
        <f>+D48-E48</f>
        <v>-500</v>
      </c>
      <c r="G48" s="40"/>
      <c r="H48" s="20"/>
      <c r="J48" s="51"/>
    </row>
    <row r="49" spans="1:10" x14ac:dyDescent="0.2">
      <c r="B49" s="51"/>
      <c r="D49" s="40"/>
      <c r="E49" s="40"/>
      <c r="F49" s="40"/>
      <c r="G49" s="40"/>
      <c r="H49" s="20"/>
      <c r="J49" s="51"/>
    </row>
    <row r="50" spans="1:10" x14ac:dyDescent="0.2">
      <c r="B50" s="51"/>
      <c r="D50" s="40"/>
      <c r="E50" s="40"/>
      <c r="F50" s="40"/>
      <c r="G50" s="40"/>
      <c r="H50" s="20"/>
      <c r="J50" s="51"/>
    </row>
    <row r="51" spans="1:10" x14ac:dyDescent="0.2">
      <c r="B51" s="55" t="s">
        <v>54</v>
      </c>
      <c r="C51" s="55"/>
      <c r="D51" s="58"/>
      <c r="E51" s="58">
        <v>1000</v>
      </c>
      <c r="F51" s="58">
        <v>-1000</v>
      </c>
      <c r="G51" s="58"/>
      <c r="H51" s="60"/>
      <c r="I51" s="55"/>
      <c r="J51" s="55" t="s">
        <v>55</v>
      </c>
    </row>
    <row r="52" spans="1:10" x14ac:dyDescent="0.2">
      <c r="D52" s="40">
        <v>0</v>
      </c>
      <c r="E52" s="40">
        <v>0</v>
      </c>
      <c r="F52" s="45">
        <v>0</v>
      </c>
      <c r="G52" s="23"/>
      <c r="H52" s="20"/>
    </row>
    <row r="53" spans="1:10" x14ac:dyDescent="0.2">
      <c r="C53" s="3" t="s">
        <v>50</v>
      </c>
      <c r="D53" s="40"/>
      <c r="E53" s="40"/>
      <c r="F53" s="40"/>
      <c r="G53" s="40"/>
      <c r="H53" s="42">
        <f>SUM(F47:F52)</f>
        <v>-2100</v>
      </c>
    </row>
    <row r="54" spans="1:10" x14ac:dyDescent="0.2">
      <c r="D54" s="40"/>
      <c r="E54" s="40"/>
      <c r="F54" s="40"/>
      <c r="G54" s="40"/>
      <c r="H54" s="20"/>
    </row>
    <row r="55" spans="1:10" x14ac:dyDescent="0.2">
      <c r="A55" s="3" t="s">
        <v>56</v>
      </c>
      <c r="D55" s="13"/>
      <c r="E55" s="13"/>
      <c r="F55" s="40"/>
      <c r="G55" s="40"/>
      <c r="H55" s="20"/>
    </row>
    <row r="56" spans="1:10" x14ac:dyDescent="0.2">
      <c r="A56" s="3"/>
      <c r="D56" s="13"/>
      <c r="E56" s="13"/>
      <c r="F56" s="40"/>
      <c r="G56" s="40"/>
      <c r="H56" s="20"/>
    </row>
    <row r="57" spans="1:10" x14ac:dyDescent="0.2">
      <c r="A57" s="3"/>
      <c r="B57" s="51" t="s">
        <v>57</v>
      </c>
      <c r="D57" s="40"/>
      <c r="E57" s="58">
        <v>1500</v>
      </c>
      <c r="F57" s="58">
        <v>-1500</v>
      </c>
      <c r="G57" s="40" t="s">
        <v>8</v>
      </c>
      <c r="H57" s="20"/>
      <c r="J57" s="51"/>
    </row>
    <row r="58" spans="1:10" x14ac:dyDescent="0.2">
      <c r="A58" s="3"/>
      <c r="B58" s="51" t="s">
        <v>58</v>
      </c>
      <c r="D58" s="40">
        <v>0</v>
      </c>
      <c r="E58" s="40">
        <v>600</v>
      </c>
      <c r="F58" s="40">
        <f t="shared" ref="F58:F61" si="5">+D58-E58</f>
        <v>-600</v>
      </c>
      <c r="G58" s="40" t="s">
        <v>8</v>
      </c>
      <c r="H58" s="40"/>
      <c r="I58" s="13"/>
      <c r="J58" s="51"/>
    </row>
    <row r="59" spans="1:10" x14ac:dyDescent="0.2">
      <c r="A59" s="3"/>
      <c r="B59" s="51" t="s">
        <v>59</v>
      </c>
      <c r="D59" s="40">
        <v>0</v>
      </c>
      <c r="E59" s="58">
        <v>200</v>
      </c>
      <c r="F59" s="58">
        <v>200</v>
      </c>
      <c r="G59" s="40" t="s">
        <v>8</v>
      </c>
      <c r="H59" s="40"/>
      <c r="I59" s="13"/>
      <c r="J59" s="55" t="s">
        <v>60</v>
      </c>
    </row>
    <row r="60" spans="1:10" x14ac:dyDescent="0.2">
      <c r="A60" s="3"/>
      <c r="B60" s="51" t="s">
        <v>61</v>
      </c>
      <c r="D60" s="40">
        <v>0</v>
      </c>
      <c r="E60" s="58">
        <v>100</v>
      </c>
      <c r="F60" s="58">
        <f t="shared" si="5"/>
        <v>-100</v>
      </c>
      <c r="G60" s="40" t="s">
        <v>8</v>
      </c>
      <c r="H60" s="40"/>
      <c r="I60" s="13"/>
      <c r="J60" s="55" t="s">
        <v>62</v>
      </c>
    </row>
    <row r="61" spans="1:10" x14ac:dyDescent="0.2">
      <c r="B61" s="51" t="s">
        <v>63</v>
      </c>
      <c r="D61" s="40">
        <v>0</v>
      </c>
      <c r="E61" s="40">
        <v>350</v>
      </c>
      <c r="F61" s="41">
        <f t="shared" si="5"/>
        <v>-350</v>
      </c>
      <c r="G61" s="40" t="s">
        <v>8</v>
      </c>
      <c r="H61" s="23"/>
      <c r="J61" s="55" t="s">
        <v>64</v>
      </c>
    </row>
    <row r="62" spans="1:10" x14ac:dyDescent="0.2">
      <c r="C62" s="3" t="s">
        <v>65</v>
      </c>
      <c r="D62" s="40"/>
      <c r="E62" s="40"/>
      <c r="F62" s="40"/>
      <c r="G62" s="40"/>
      <c r="H62" s="63">
        <f>SUM(F56:F61)</f>
        <v>-2350</v>
      </c>
    </row>
    <row r="63" spans="1:10" x14ac:dyDescent="0.2">
      <c r="C63" s="3"/>
      <c r="D63" s="40"/>
      <c r="E63" s="40"/>
      <c r="F63" s="40"/>
      <c r="G63" s="40"/>
      <c r="H63" s="64"/>
    </row>
    <row r="64" spans="1:10" x14ac:dyDescent="0.2">
      <c r="C64" s="3" t="s">
        <v>66</v>
      </c>
      <c r="D64" s="40"/>
      <c r="E64" s="40"/>
      <c r="F64" s="40"/>
      <c r="G64" s="40"/>
      <c r="H64" s="23">
        <f>+H25+H39+H44+H62+H53</f>
        <v>9498</v>
      </c>
    </row>
    <row r="65" spans="1:10" x14ac:dyDescent="0.2">
      <c r="C65" s="3"/>
      <c r="D65" s="40"/>
      <c r="E65" s="40"/>
      <c r="F65" s="40"/>
      <c r="G65" s="40"/>
      <c r="H65" s="64"/>
    </row>
    <row r="66" spans="1:10" x14ac:dyDescent="0.2">
      <c r="A66" s="3" t="s">
        <v>67</v>
      </c>
      <c r="D66" s="40"/>
      <c r="E66" s="40"/>
      <c r="F66" s="40"/>
      <c r="G66" s="40"/>
      <c r="H66" s="23"/>
    </row>
    <row r="67" spans="1:10" x14ac:dyDescent="0.2">
      <c r="A67" s="3"/>
      <c r="D67" s="40"/>
      <c r="E67" s="40"/>
      <c r="F67" s="40"/>
      <c r="G67" s="40"/>
      <c r="H67" s="23"/>
    </row>
    <row r="68" spans="1:10" x14ac:dyDescent="0.2">
      <c r="A68" s="3"/>
      <c r="B68" s="51" t="s">
        <v>68</v>
      </c>
      <c r="D68" s="40"/>
      <c r="E68" s="58">
        <v>4000</v>
      </c>
      <c r="F68" s="58">
        <f>+D68-E68</f>
        <v>-4000</v>
      </c>
      <c r="G68" s="40"/>
      <c r="H68" s="20"/>
      <c r="J68" s="57" t="s">
        <v>18</v>
      </c>
    </row>
    <row r="69" spans="1:10" ht="38.25" x14ac:dyDescent="0.2">
      <c r="B69" t="s">
        <v>69</v>
      </c>
      <c r="D69" s="40">
        <v>0</v>
      </c>
      <c r="E69" s="58">
        <v>500</v>
      </c>
      <c r="F69" s="58">
        <f>+D69-E69</f>
        <v>-500</v>
      </c>
      <c r="G69" s="58"/>
      <c r="H69" s="59"/>
      <c r="I69" s="55"/>
      <c r="J69" s="61" t="s">
        <v>70</v>
      </c>
    </row>
    <row r="70" spans="1:10" x14ac:dyDescent="0.2">
      <c r="B70" s="51" t="s">
        <v>71</v>
      </c>
      <c r="D70" s="40">
        <v>0</v>
      </c>
      <c r="E70" s="58">
        <v>1000</v>
      </c>
      <c r="F70" s="58">
        <f t="shared" ref="F70:F72" si="6">+D70-E70</f>
        <v>-1000</v>
      </c>
      <c r="G70" s="40"/>
      <c r="H70" s="23"/>
      <c r="J70" s="55" t="s">
        <v>72</v>
      </c>
    </row>
    <row r="71" spans="1:10" x14ac:dyDescent="0.2">
      <c r="B71" s="67" t="s">
        <v>253</v>
      </c>
      <c r="C71" s="67"/>
      <c r="D71" s="69">
        <v>0</v>
      </c>
      <c r="E71" s="69">
        <v>1000</v>
      </c>
      <c r="F71" s="69">
        <f t="shared" si="6"/>
        <v>-1000</v>
      </c>
      <c r="G71" s="40"/>
      <c r="H71" s="23"/>
      <c r="J71" s="55" t="s">
        <v>73</v>
      </c>
    </row>
    <row r="72" spans="1:10" x14ac:dyDescent="0.2">
      <c r="B72" s="51" t="s">
        <v>74</v>
      </c>
      <c r="D72" s="40">
        <v>0</v>
      </c>
      <c r="E72" s="58">
        <v>200</v>
      </c>
      <c r="F72" s="58">
        <f t="shared" si="6"/>
        <v>-200</v>
      </c>
      <c r="G72" s="40"/>
      <c r="H72" s="23"/>
      <c r="J72" s="55" t="s">
        <v>75</v>
      </c>
    </row>
    <row r="73" spans="1:10" x14ac:dyDescent="0.2">
      <c r="B73" s="55" t="s">
        <v>251</v>
      </c>
      <c r="D73" s="40"/>
      <c r="E73" s="58">
        <v>1000</v>
      </c>
      <c r="F73" s="58">
        <v>-1000</v>
      </c>
      <c r="G73" s="40"/>
      <c r="H73" s="23"/>
      <c r="J73" s="55"/>
    </row>
    <row r="74" spans="1:10" x14ac:dyDescent="0.2">
      <c r="B74" s="67" t="s">
        <v>252</v>
      </c>
      <c r="C74" s="67"/>
      <c r="D74" s="69">
        <v>0</v>
      </c>
      <c r="E74" s="69">
        <v>300</v>
      </c>
      <c r="F74" s="70">
        <f>+D74-E74</f>
        <v>-300</v>
      </c>
      <c r="G74" s="58"/>
      <c r="H74" s="23"/>
    </row>
    <row r="75" spans="1:10" x14ac:dyDescent="0.2">
      <c r="C75" s="3" t="s">
        <v>76</v>
      </c>
      <c r="D75" s="40"/>
      <c r="E75" s="40"/>
      <c r="F75" s="40"/>
      <c r="G75" s="40"/>
      <c r="H75" s="64">
        <f>SUM(F69:F74)</f>
        <v>-4000</v>
      </c>
    </row>
    <row r="76" spans="1:10" x14ac:dyDescent="0.2">
      <c r="C76" s="3"/>
      <c r="D76" s="40"/>
      <c r="E76" s="40"/>
      <c r="F76" s="40"/>
      <c r="G76" s="40"/>
      <c r="H76" s="64"/>
    </row>
    <row r="77" spans="1:10" x14ac:dyDescent="0.2">
      <c r="A77" s="3" t="s">
        <v>77</v>
      </c>
      <c r="D77" s="40"/>
      <c r="E77" s="40"/>
      <c r="F77" s="40"/>
      <c r="G77" s="40"/>
      <c r="H77" s="23"/>
    </row>
    <row r="78" spans="1:10" x14ac:dyDescent="0.2">
      <c r="A78" s="3"/>
      <c r="D78" s="40"/>
      <c r="E78" s="40"/>
      <c r="F78" s="40"/>
      <c r="G78" s="40"/>
      <c r="H78" s="23"/>
    </row>
    <row r="79" spans="1:10" x14ac:dyDescent="0.2">
      <c r="A79" s="3"/>
      <c r="B79" t="s">
        <v>78</v>
      </c>
      <c r="D79" s="40"/>
      <c r="E79" s="58">
        <v>1500</v>
      </c>
      <c r="F79" s="58">
        <f t="shared" ref="F79:F89" si="7">+D79-E79</f>
        <v>-1500</v>
      </c>
      <c r="G79" s="40"/>
      <c r="H79" s="23"/>
      <c r="J79" s="55" t="s">
        <v>79</v>
      </c>
    </row>
    <row r="80" spans="1:10" x14ac:dyDescent="0.2">
      <c r="B80" t="s">
        <v>80</v>
      </c>
      <c r="D80" s="40">
        <v>0</v>
      </c>
      <c r="E80" s="58">
        <v>500</v>
      </c>
      <c r="F80" s="58">
        <f t="shared" si="7"/>
        <v>-500</v>
      </c>
      <c r="G80" s="40"/>
      <c r="H80" s="23"/>
      <c r="J80" s="3"/>
    </row>
    <row r="81" spans="1:10" x14ac:dyDescent="0.2">
      <c r="B81" t="s">
        <v>81</v>
      </c>
      <c r="D81" s="40">
        <v>0</v>
      </c>
      <c r="E81" s="58">
        <v>500</v>
      </c>
      <c r="F81" s="58">
        <f t="shared" si="7"/>
        <v>-500</v>
      </c>
      <c r="G81" s="40"/>
      <c r="H81" s="23"/>
      <c r="J81" s="55" t="s">
        <v>82</v>
      </c>
    </row>
    <row r="82" spans="1:10" x14ac:dyDescent="0.2">
      <c r="B82" s="51" t="s">
        <v>83</v>
      </c>
      <c r="D82" s="40"/>
      <c r="E82" s="40"/>
      <c r="F82" s="40">
        <f t="shared" si="7"/>
        <v>0</v>
      </c>
      <c r="G82" s="40"/>
      <c r="H82" s="23"/>
      <c r="J82" s="3"/>
    </row>
    <row r="83" spans="1:10" x14ac:dyDescent="0.2">
      <c r="B83" s="51" t="s">
        <v>84</v>
      </c>
      <c r="D83" s="40"/>
      <c r="E83" s="40">
        <v>0</v>
      </c>
      <c r="F83" s="40">
        <f t="shared" si="7"/>
        <v>0</v>
      </c>
      <c r="G83" s="40"/>
      <c r="H83" s="23"/>
      <c r="J83" s="3"/>
    </row>
    <row r="84" spans="1:10" x14ac:dyDescent="0.2">
      <c r="B84" s="51" t="s">
        <v>85</v>
      </c>
      <c r="D84" s="40">
        <v>0</v>
      </c>
      <c r="E84" s="40"/>
      <c r="F84" s="40">
        <f t="shared" si="7"/>
        <v>0</v>
      </c>
      <c r="G84" s="40"/>
      <c r="H84" s="23"/>
      <c r="J84" s="55" t="s">
        <v>86</v>
      </c>
    </row>
    <row r="85" spans="1:10" x14ac:dyDescent="0.2">
      <c r="B85" s="51" t="s">
        <v>87</v>
      </c>
      <c r="D85" s="40">
        <v>0</v>
      </c>
      <c r="E85" s="40">
        <v>0</v>
      </c>
      <c r="F85" s="40">
        <f t="shared" si="7"/>
        <v>0</v>
      </c>
      <c r="G85" s="40"/>
      <c r="H85" s="23"/>
      <c r="J85" s="55" t="s">
        <v>88</v>
      </c>
    </row>
    <row r="86" spans="1:10" x14ac:dyDescent="0.2">
      <c r="B86" s="51" t="s">
        <v>89</v>
      </c>
      <c r="D86" s="40">
        <v>0</v>
      </c>
      <c r="E86" s="40"/>
      <c r="F86" s="40">
        <f t="shared" si="7"/>
        <v>0</v>
      </c>
      <c r="G86" s="40"/>
      <c r="H86" s="23"/>
      <c r="J86" s="51"/>
    </row>
    <row r="87" spans="1:10" x14ac:dyDescent="0.2">
      <c r="B87" s="55" t="s">
        <v>90</v>
      </c>
      <c r="C87" s="55"/>
      <c r="D87" s="40"/>
      <c r="E87" s="58">
        <v>100</v>
      </c>
      <c r="F87" s="58">
        <v>-100</v>
      </c>
      <c r="G87" s="40"/>
      <c r="H87" s="23"/>
      <c r="J87" s="51"/>
    </row>
    <row r="88" spans="1:10" x14ac:dyDescent="0.2">
      <c r="B88" s="67" t="s">
        <v>252</v>
      </c>
      <c r="C88" s="67"/>
      <c r="D88" s="68"/>
      <c r="E88" s="69">
        <v>400</v>
      </c>
      <c r="F88" s="69">
        <v>-400</v>
      </c>
      <c r="G88" s="40"/>
      <c r="H88" s="23"/>
      <c r="J88" s="51"/>
    </row>
    <row r="89" spans="1:10" x14ac:dyDescent="0.2">
      <c r="B89" s="51" t="s">
        <v>91</v>
      </c>
      <c r="D89" s="40">
        <v>0</v>
      </c>
      <c r="E89" s="40"/>
      <c r="F89" s="40">
        <f t="shared" si="7"/>
        <v>0</v>
      </c>
      <c r="G89" s="40"/>
      <c r="H89" s="23"/>
    </row>
    <row r="90" spans="1:10" x14ac:dyDescent="0.2">
      <c r="D90" s="40">
        <v>0</v>
      </c>
      <c r="E90" s="40">
        <v>0</v>
      </c>
      <c r="F90" s="41">
        <f t="shared" ref="F90" si="8">+D90-E90</f>
        <v>0</v>
      </c>
      <c r="G90" s="40"/>
      <c r="H90" s="23"/>
    </row>
    <row r="91" spans="1:10" x14ac:dyDescent="0.2">
      <c r="C91" s="3" t="s">
        <v>92</v>
      </c>
      <c r="D91" s="40"/>
      <c r="E91" s="40"/>
      <c r="F91" s="40"/>
      <c r="G91" s="40"/>
      <c r="H91" s="64">
        <f>SUM(F80:F90)</f>
        <v>-1500</v>
      </c>
    </row>
    <row r="92" spans="1:10" x14ac:dyDescent="0.2">
      <c r="D92" s="40"/>
      <c r="E92" s="40"/>
      <c r="F92" s="40"/>
      <c r="G92" s="40"/>
      <c r="H92" s="23"/>
    </row>
    <row r="93" spans="1:10" x14ac:dyDescent="0.2">
      <c r="D93" s="40"/>
      <c r="E93" s="40"/>
      <c r="F93" s="40"/>
      <c r="G93" s="40"/>
      <c r="H93" s="23"/>
    </row>
    <row r="94" spans="1:10" x14ac:dyDescent="0.2">
      <c r="A94" s="3" t="s">
        <v>93</v>
      </c>
      <c r="D94" s="40"/>
      <c r="E94" s="40"/>
      <c r="F94" s="40"/>
      <c r="G94" s="40"/>
      <c r="H94" s="23"/>
    </row>
    <row r="95" spans="1:10" x14ac:dyDescent="0.2">
      <c r="A95" s="3"/>
      <c r="D95" s="40"/>
      <c r="E95" s="40"/>
      <c r="F95" s="40"/>
      <c r="G95" s="40"/>
      <c r="H95" s="23"/>
    </row>
    <row r="96" spans="1:10" x14ac:dyDescent="0.2">
      <c r="A96" s="3"/>
      <c r="B96" t="s">
        <v>78</v>
      </c>
      <c r="D96" s="40"/>
      <c r="E96" s="58">
        <v>3000</v>
      </c>
      <c r="F96" s="58">
        <f t="shared" ref="F96:F101" si="9">+D96-E96</f>
        <v>-3000</v>
      </c>
      <c r="G96" s="40"/>
      <c r="H96" s="23"/>
      <c r="J96" s="51" t="s">
        <v>94</v>
      </c>
    </row>
    <row r="97" spans="1:10" x14ac:dyDescent="0.2">
      <c r="A97" s="3"/>
      <c r="B97" t="s">
        <v>95</v>
      </c>
      <c r="D97" s="40">
        <v>0</v>
      </c>
      <c r="E97" s="58">
        <v>1000</v>
      </c>
      <c r="F97" s="58">
        <f t="shared" si="9"/>
        <v>-1000</v>
      </c>
      <c r="G97" s="40"/>
      <c r="H97" s="23"/>
      <c r="J97" s="51" t="s">
        <v>18</v>
      </c>
    </row>
    <row r="98" spans="1:10" x14ac:dyDescent="0.2">
      <c r="B98" s="51" t="s">
        <v>96</v>
      </c>
      <c r="D98" s="40">
        <v>0</v>
      </c>
      <c r="E98" s="40"/>
      <c r="F98" s="40">
        <f t="shared" si="9"/>
        <v>0</v>
      </c>
      <c r="G98" s="40"/>
      <c r="H98" s="23"/>
      <c r="J98" s="51"/>
    </row>
    <row r="99" spans="1:10" x14ac:dyDescent="0.2">
      <c r="B99" s="51" t="s">
        <v>97</v>
      </c>
      <c r="D99" s="40">
        <v>0</v>
      </c>
      <c r="E99" s="40"/>
      <c r="F99" s="40">
        <f t="shared" si="9"/>
        <v>0</v>
      </c>
      <c r="G99" s="40"/>
      <c r="H99" s="23"/>
    </row>
    <row r="100" spans="1:10" x14ac:dyDescent="0.2">
      <c r="B100" s="55" t="s">
        <v>98</v>
      </c>
      <c r="C100" s="55"/>
      <c r="D100" s="58">
        <v>0</v>
      </c>
      <c r="E100" s="58">
        <v>1000</v>
      </c>
      <c r="F100" s="58">
        <f t="shared" si="9"/>
        <v>-1000</v>
      </c>
      <c r="G100" s="40"/>
      <c r="H100" s="23"/>
    </row>
    <row r="101" spans="1:10" x14ac:dyDescent="0.2">
      <c r="B101" s="67" t="s">
        <v>252</v>
      </c>
      <c r="C101" s="3"/>
      <c r="D101" s="68">
        <v>0</v>
      </c>
      <c r="E101" s="69">
        <v>1000</v>
      </c>
      <c r="F101" s="69">
        <f t="shared" si="9"/>
        <v>-1000</v>
      </c>
      <c r="G101" s="40"/>
      <c r="H101" s="23"/>
    </row>
    <row r="102" spans="1:10" x14ac:dyDescent="0.2">
      <c r="D102" s="40">
        <v>0</v>
      </c>
      <c r="E102" s="40">
        <v>0</v>
      </c>
      <c r="F102" s="41">
        <v>0</v>
      </c>
      <c r="G102" s="40"/>
      <c r="H102" s="23"/>
    </row>
    <row r="103" spans="1:10" x14ac:dyDescent="0.2">
      <c r="C103" s="3" t="s">
        <v>99</v>
      </c>
      <c r="D103" s="40"/>
      <c r="E103" s="40"/>
      <c r="F103" s="40"/>
      <c r="G103" s="40"/>
      <c r="H103" s="63">
        <f>SUM(F97:F102)</f>
        <v>-3000</v>
      </c>
    </row>
    <row r="104" spans="1:10" x14ac:dyDescent="0.2">
      <c r="D104" s="44"/>
      <c r="E104" s="44"/>
      <c r="F104" s="44"/>
      <c r="G104" s="44"/>
      <c r="H104" s="64"/>
    </row>
    <row r="105" spans="1:10" ht="13.5" thickBot="1" x14ac:dyDescent="0.25">
      <c r="C105" s="3" t="s">
        <v>100</v>
      </c>
      <c r="D105" s="44"/>
      <c r="E105" s="44"/>
      <c r="F105" s="44"/>
      <c r="G105" s="44"/>
      <c r="H105" s="65">
        <f>SUM(H64:H103)</f>
        <v>998</v>
      </c>
    </row>
    <row r="106" spans="1:10" ht="13.5" thickTop="1" x14ac:dyDescent="0.2"/>
    <row r="107" spans="1:10" x14ac:dyDescent="0.2">
      <c r="A107" s="39"/>
      <c r="B107" s="39"/>
      <c r="C107" s="39"/>
      <c r="D107" s="39"/>
      <c r="G107" s="39"/>
      <c r="H107" s="39"/>
    </row>
    <row r="109" spans="1:10" x14ac:dyDescent="0.2">
      <c r="C109" s="51"/>
    </row>
    <row r="110" spans="1:10" x14ac:dyDescent="0.2">
      <c r="C110" s="51"/>
    </row>
    <row r="111" spans="1:10" x14ac:dyDescent="0.2">
      <c r="C111" s="51"/>
    </row>
    <row r="112" spans="1:10" x14ac:dyDescent="0.2">
      <c r="C112" s="51"/>
    </row>
    <row r="113" spans="3:3" x14ac:dyDescent="0.2">
      <c r="C113" s="51"/>
    </row>
    <row r="114" spans="3:3" x14ac:dyDescent="0.2">
      <c r="C114" s="51"/>
    </row>
    <row r="115" spans="3:3" x14ac:dyDescent="0.2">
      <c r="C115" s="51"/>
    </row>
    <row r="116" spans="3:3" x14ac:dyDescent="0.2">
      <c r="C116" s="51"/>
    </row>
    <row r="117" spans="3:3" x14ac:dyDescent="0.2">
      <c r="C117" s="51"/>
    </row>
  </sheetData>
  <mergeCells count="2">
    <mergeCell ref="A1:H1"/>
    <mergeCell ref="A2:H2"/>
  </mergeCells>
  <printOptions horizontalCentered="1"/>
  <pageMargins left="0.25" right="0.25" top="0.75" bottom="0.75" header="0.3" footer="0.3"/>
  <pageSetup scale="71" fitToHeight="2" orientation="landscape" horizontalDpi="4294967293" r:id="rId1"/>
  <headerFooter alignWithMargins="0"/>
  <rowBreaks count="1" manualBreakCount="1">
    <brk id="53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84"/>
  <sheetViews>
    <sheetView topLeftCell="D1" workbookViewId="0">
      <selection activeCell="K2" sqref="K2"/>
    </sheetView>
  </sheetViews>
  <sheetFormatPr defaultRowHeight="12.75" x14ac:dyDescent="0.2"/>
  <cols>
    <col min="1" max="2" width="3.7109375" customWidth="1"/>
    <col min="3" max="3" width="30.7109375" customWidth="1"/>
    <col min="4" max="7" width="12.7109375" customWidth="1"/>
    <col min="8" max="8" width="1.7109375" customWidth="1"/>
    <col min="9" max="16" width="12.7109375" customWidth="1"/>
  </cols>
  <sheetData>
    <row r="1" spans="1:16" x14ac:dyDescent="0.2">
      <c r="A1" s="72" t="s">
        <v>173</v>
      </c>
      <c r="B1" s="72"/>
      <c r="C1" s="72"/>
      <c r="D1" s="72"/>
      <c r="E1" s="72"/>
      <c r="F1" s="72"/>
      <c r="G1" s="72"/>
      <c r="K1" s="77"/>
      <c r="L1" s="77"/>
    </row>
    <row r="2" spans="1:16" ht="13.5" thickBot="1" x14ac:dyDescent="0.25">
      <c r="A2" s="74" t="s">
        <v>203</v>
      </c>
      <c r="B2" s="74"/>
      <c r="C2" s="74"/>
      <c r="D2" s="74"/>
      <c r="E2" s="74"/>
      <c r="F2" s="74"/>
      <c r="G2" s="74"/>
    </row>
    <row r="3" spans="1:16" ht="13.5" thickBot="1" x14ac:dyDescent="0.25">
      <c r="D3" s="7" t="s">
        <v>2</v>
      </c>
      <c r="E3" s="7" t="s">
        <v>3</v>
      </c>
      <c r="F3" s="7" t="s">
        <v>4</v>
      </c>
      <c r="G3" s="15"/>
      <c r="I3" s="35" t="s">
        <v>204</v>
      </c>
      <c r="J3" s="35" t="s">
        <v>205</v>
      </c>
      <c r="K3" s="35" t="s">
        <v>204</v>
      </c>
      <c r="L3" s="35" t="s">
        <v>206</v>
      </c>
      <c r="M3" s="35" t="s">
        <v>207</v>
      </c>
      <c r="N3" s="35" t="s">
        <v>208</v>
      </c>
      <c r="O3" s="35" t="s">
        <v>209</v>
      </c>
      <c r="P3" s="36" t="s">
        <v>210</v>
      </c>
    </row>
    <row r="4" spans="1:16" x14ac:dyDescent="0.2">
      <c r="A4" s="4" t="s">
        <v>177</v>
      </c>
      <c r="B4" s="5"/>
      <c r="C4" s="5"/>
      <c r="D4" s="8"/>
      <c r="E4" s="11"/>
      <c r="F4" s="11"/>
      <c r="G4" s="16"/>
    </row>
    <row r="5" spans="1:16" x14ac:dyDescent="0.2">
      <c r="A5" s="5"/>
      <c r="B5" s="5"/>
      <c r="C5" s="5"/>
      <c r="D5" s="8"/>
      <c r="E5" s="11"/>
      <c r="F5" s="11"/>
      <c r="G5" s="16"/>
      <c r="I5" s="30"/>
      <c r="J5" s="30"/>
      <c r="K5" s="30"/>
      <c r="L5" s="30"/>
      <c r="M5" s="30"/>
      <c r="N5" s="30"/>
      <c r="O5" s="30"/>
      <c r="P5" s="30"/>
    </row>
    <row r="6" spans="1:16" x14ac:dyDescent="0.2">
      <c r="A6" s="5"/>
      <c r="B6" s="4" t="s">
        <v>178</v>
      </c>
      <c r="C6" s="5"/>
      <c r="D6" s="8"/>
      <c r="E6" s="11"/>
      <c r="F6" s="11"/>
      <c r="G6" s="16"/>
      <c r="I6" s="30"/>
      <c r="J6" s="30"/>
      <c r="K6" s="30"/>
      <c r="L6" s="30"/>
      <c r="M6" s="30"/>
      <c r="N6" s="30"/>
      <c r="O6" s="30"/>
      <c r="P6" s="30"/>
    </row>
    <row r="7" spans="1:16" x14ac:dyDescent="0.2">
      <c r="A7" s="5"/>
      <c r="B7" s="5" t="s">
        <v>211</v>
      </c>
      <c r="C7" s="5"/>
      <c r="D7" s="9">
        <v>6600</v>
      </c>
      <c r="E7" s="9">
        <v>0</v>
      </c>
      <c r="F7" s="9">
        <f>+D7-E7</f>
        <v>6600</v>
      </c>
      <c r="G7" s="16"/>
      <c r="I7" s="30">
        <v>6820</v>
      </c>
      <c r="J7" s="30">
        <v>6600</v>
      </c>
      <c r="K7" s="30">
        <v>6820</v>
      </c>
      <c r="L7" s="30">
        <v>5500</v>
      </c>
      <c r="M7" s="30">
        <v>5059</v>
      </c>
      <c r="N7" s="30">
        <v>4576</v>
      </c>
      <c r="O7" s="30">
        <v>4241</v>
      </c>
      <c r="P7" s="30">
        <v>4300</v>
      </c>
    </row>
    <row r="8" spans="1:16" x14ac:dyDescent="0.2">
      <c r="A8" s="5"/>
      <c r="B8" s="5" t="s">
        <v>212</v>
      </c>
      <c r="C8" s="5"/>
      <c r="D8" s="9">
        <v>14250</v>
      </c>
      <c r="E8" s="9">
        <v>0</v>
      </c>
      <c r="F8" s="9">
        <f t="shared" ref="F8:F37" si="0">+D8-E8</f>
        <v>14250</v>
      </c>
      <c r="G8" s="16"/>
      <c r="I8" s="30">
        <v>12420</v>
      </c>
      <c r="J8" s="30">
        <v>14250</v>
      </c>
      <c r="K8" s="30">
        <v>12420</v>
      </c>
      <c r="L8" s="30">
        <v>13750</v>
      </c>
      <c r="M8" s="30">
        <v>12967</v>
      </c>
      <c r="N8" s="30">
        <v>13000</v>
      </c>
      <c r="O8" s="30">
        <v>14049</v>
      </c>
      <c r="P8" s="30">
        <v>12500</v>
      </c>
    </row>
    <row r="9" spans="1:16" x14ac:dyDescent="0.2">
      <c r="A9" s="5"/>
      <c r="B9" s="5" t="s">
        <v>213</v>
      </c>
      <c r="C9" s="5"/>
      <c r="D9" s="9">
        <v>250</v>
      </c>
      <c r="E9" s="9">
        <v>0</v>
      </c>
      <c r="F9" s="9">
        <f t="shared" si="0"/>
        <v>250</v>
      </c>
      <c r="G9" s="16"/>
      <c r="I9" s="30">
        <v>400</v>
      </c>
      <c r="J9" s="30">
        <v>250</v>
      </c>
      <c r="K9" s="30">
        <v>400</v>
      </c>
      <c r="L9" s="30">
        <v>500</v>
      </c>
      <c r="M9" s="30">
        <v>100</v>
      </c>
      <c r="N9" s="30">
        <v>300</v>
      </c>
      <c r="O9" s="30">
        <v>450</v>
      </c>
      <c r="P9" s="30">
        <v>300</v>
      </c>
    </row>
    <row r="10" spans="1:16" x14ac:dyDescent="0.2">
      <c r="A10" s="5"/>
      <c r="B10" s="5" t="s">
        <v>214</v>
      </c>
      <c r="C10" s="5"/>
      <c r="D10" s="9">
        <v>1500</v>
      </c>
      <c r="E10" s="9">
        <v>0</v>
      </c>
      <c r="F10" s="9">
        <f t="shared" si="0"/>
        <v>1500</v>
      </c>
      <c r="G10" s="16"/>
      <c r="I10" s="30">
        <v>1520</v>
      </c>
      <c r="J10" s="30">
        <v>1500</v>
      </c>
      <c r="K10" s="30">
        <v>1520</v>
      </c>
      <c r="L10" s="30">
        <v>1250</v>
      </c>
      <c r="M10" s="30">
        <v>1535</v>
      </c>
      <c r="N10" s="30">
        <v>1250</v>
      </c>
      <c r="O10" s="30">
        <v>1514</v>
      </c>
      <c r="P10" s="30">
        <v>1250</v>
      </c>
    </row>
    <row r="11" spans="1:16" x14ac:dyDescent="0.2">
      <c r="A11" s="5"/>
      <c r="B11" s="5" t="s">
        <v>12</v>
      </c>
      <c r="C11" s="5"/>
      <c r="D11" s="9">
        <v>1300</v>
      </c>
      <c r="E11" s="9"/>
      <c r="F11" s="9">
        <f t="shared" si="0"/>
        <v>1300</v>
      </c>
      <c r="G11" s="16"/>
      <c r="I11" s="30">
        <v>1325</v>
      </c>
      <c r="J11" s="30">
        <v>1300</v>
      </c>
      <c r="K11" s="30">
        <v>1325</v>
      </c>
      <c r="L11" s="30">
        <v>1750</v>
      </c>
      <c r="M11" s="30">
        <v>1948</v>
      </c>
      <c r="N11" s="30">
        <v>2000</v>
      </c>
      <c r="O11" s="30">
        <v>2098</v>
      </c>
      <c r="P11" s="30">
        <v>2000</v>
      </c>
    </row>
    <row r="12" spans="1:16" x14ac:dyDescent="0.2">
      <c r="A12" s="5"/>
      <c r="B12" s="5" t="s">
        <v>215</v>
      </c>
      <c r="C12" s="5"/>
      <c r="D12" s="9">
        <v>0</v>
      </c>
      <c r="E12" s="9">
        <v>0</v>
      </c>
      <c r="F12" s="14">
        <f t="shared" si="0"/>
        <v>0</v>
      </c>
      <c r="G12" s="16"/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</row>
    <row r="13" spans="1:16" x14ac:dyDescent="0.2">
      <c r="A13" s="5"/>
      <c r="B13" s="5"/>
      <c r="C13" s="4" t="s">
        <v>180</v>
      </c>
      <c r="D13" s="9"/>
      <c r="E13" s="9"/>
      <c r="F13" s="9"/>
      <c r="G13" s="17">
        <f>SUM(F7:F12)</f>
        <v>23900</v>
      </c>
      <c r="I13" s="30">
        <f>SUM(I7:I12)</f>
        <v>22485</v>
      </c>
      <c r="J13" s="30">
        <f t="shared" ref="J13" si="1">SUM(J7:J12)</f>
        <v>23900</v>
      </c>
      <c r="K13" s="30">
        <f>SUM(K7:K12)</f>
        <v>22485</v>
      </c>
      <c r="L13" s="30">
        <f t="shared" ref="L13:P13" si="2">SUM(L7:L12)</f>
        <v>22750</v>
      </c>
      <c r="M13" s="30">
        <f t="shared" si="2"/>
        <v>21609</v>
      </c>
      <c r="N13" s="30">
        <f t="shared" si="2"/>
        <v>21126</v>
      </c>
      <c r="O13" s="30">
        <f t="shared" si="2"/>
        <v>22352</v>
      </c>
      <c r="P13" s="30">
        <f t="shared" si="2"/>
        <v>20350</v>
      </c>
    </row>
    <row r="14" spans="1:16" x14ac:dyDescent="0.2">
      <c r="A14" s="5"/>
      <c r="B14" s="5"/>
      <c r="C14" s="5"/>
      <c r="D14" s="9"/>
      <c r="E14" s="9"/>
      <c r="F14" s="9"/>
      <c r="G14" s="16"/>
      <c r="I14" s="30"/>
      <c r="J14" s="30"/>
      <c r="K14" s="30"/>
      <c r="L14" s="30"/>
      <c r="M14" s="30"/>
      <c r="N14" s="30"/>
      <c r="O14" s="30"/>
      <c r="P14" s="30"/>
    </row>
    <row r="15" spans="1:16" x14ac:dyDescent="0.2">
      <c r="A15" s="5"/>
      <c r="B15" s="4" t="s">
        <v>181</v>
      </c>
      <c r="C15" s="5"/>
      <c r="D15" s="9"/>
      <c r="E15" s="9"/>
      <c r="F15" s="9"/>
      <c r="G15" s="16"/>
      <c r="I15" s="30"/>
      <c r="J15" s="30"/>
      <c r="K15" s="30"/>
      <c r="L15" s="30"/>
      <c r="M15" s="30"/>
      <c r="N15" s="30"/>
      <c r="O15" s="30"/>
      <c r="P15" s="30"/>
    </row>
    <row r="16" spans="1:16" x14ac:dyDescent="0.2">
      <c r="A16" s="5"/>
      <c r="B16" s="5" t="s">
        <v>216</v>
      </c>
      <c r="C16" s="5"/>
      <c r="D16" s="9">
        <v>0</v>
      </c>
      <c r="E16" s="9">
        <v>4000</v>
      </c>
      <c r="F16" s="9">
        <f t="shared" si="0"/>
        <v>-4000</v>
      </c>
      <c r="G16" s="16"/>
      <c r="I16" s="30">
        <v>-3577</v>
      </c>
      <c r="J16" s="30">
        <v>-4000</v>
      </c>
      <c r="K16" s="30">
        <v>-3577</v>
      </c>
      <c r="L16" s="30">
        <v>-3900</v>
      </c>
      <c r="M16" s="30">
        <v>-3546</v>
      </c>
      <c r="N16" s="30">
        <v>-3016</v>
      </c>
      <c r="O16" s="30">
        <v>-3133</v>
      </c>
      <c r="P16" s="30">
        <v>-2700</v>
      </c>
    </row>
    <row r="17" spans="1:16" x14ac:dyDescent="0.2">
      <c r="A17" s="5"/>
      <c r="B17" s="5" t="s">
        <v>217</v>
      </c>
      <c r="C17" s="5"/>
      <c r="D17" s="9">
        <v>0</v>
      </c>
      <c r="E17" s="9">
        <v>2500</v>
      </c>
      <c r="F17" s="9">
        <f t="shared" si="0"/>
        <v>-2500</v>
      </c>
      <c r="G17" s="16"/>
      <c r="I17" s="30">
        <v>-2163</v>
      </c>
      <c r="J17" s="30">
        <v>-2500</v>
      </c>
      <c r="K17" s="30">
        <v>-2163</v>
      </c>
      <c r="L17" s="30">
        <v>-2135</v>
      </c>
      <c r="M17" s="30">
        <v>-1896</v>
      </c>
      <c r="N17" s="30">
        <v>-1660</v>
      </c>
      <c r="O17" s="30">
        <v>-1660</v>
      </c>
      <c r="P17" s="30">
        <v>-1600</v>
      </c>
    </row>
    <row r="18" spans="1:16" x14ac:dyDescent="0.2">
      <c r="A18" s="5"/>
      <c r="B18" s="5" t="s">
        <v>218</v>
      </c>
      <c r="C18" s="5"/>
      <c r="D18" s="9">
        <v>0</v>
      </c>
      <c r="E18" s="9">
        <v>12000</v>
      </c>
      <c r="F18" s="9">
        <f t="shared" si="0"/>
        <v>-12000</v>
      </c>
      <c r="G18" s="16"/>
      <c r="I18" s="30">
        <v>-11257.39</v>
      </c>
      <c r="J18" s="30">
        <v>-12000</v>
      </c>
      <c r="K18" s="30">
        <v>-11257.39</v>
      </c>
      <c r="L18" s="30">
        <v>-10300</v>
      </c>
      <c r="M18" s="30">
        <v>-9445</v>
      </c>
      <c r="N18" s="30">
        <v>-10300</v>
      </c>
      <c r="O18" s="30">
        <v>-9385</v>
      </c>
      <c r="P18" s="30">
        <v>-10500</v>
      </c>
    </row>
    <row r="19" spans="1:16" x14ac:dyDescent="0.2">
      <c r="A19" s="5"/>
      <c r="B19" s="5" t="s">
        <v>219</v>
      </c>
      <c r="C19" s="5"/>
      <c r="D19" s="9">
        <v>0</v>
      </c>
      <c r="E19" s="9">
        <v>0</v>
      </c>
      <c r="F19" s="9">
        <f t="shared" si="0"/>
        <v>0</v>
      </c>
      <c r="G19" s="16"/>
      <c r="I19" s="30">
        <v>111</v>
      </c>
      <c r="J19" s="30">
        <v>0</v>
      </c>
      <c r="K19" s="30">
        <v>111</v>
      </c>
      <c r="L19" s="30">
        <v>0</v>
      </c>
      <c r="M19" s="30">
        <v>1095</v>
      </c>
      <c r="N19" s="30">
        <v>0</v>
      </c>
      <c r="O19" s="30">
        <v>327</v>
      </c>
      <c r="P19" s="30">
        <v>0</v>
      </c>
    </row>
    <row r="20" spans="1:16" x14ac:dyDescent="0.2">
      <c r="A20" s="5"/>
      <c r="B20" s="5" t="s">
        <v>220</v>
      </c>
      <c r="C20" s="5"/>
      <c r="D20" s="9">
        <v>0</v>
      </c>
      <c r="E20" s="9">
        <v>4000</v>
      </c>
      <c r="F20" s="9">
        <f t="shared" si="0"/>
        <v>-4000</v>
      </c>
      <c r="G20" s="16"/>
      <c r="I20" s="30">
        <v>-7076.38</v>
      </c>
      <c r="J20" s="30">
        <v>-4000</v>
      </c>
      <c r="K20" s="30">
        <v>-7076.38</v>
      </c>
      <c r="L20" s="30">
        <v>-1700</v>
      </c>
      <c r="M20" s="30">
        <v>-2938</v>
      </c>
      <c r="N20" s="30">
        <v>-1700</v>
      </c>
      <c r="O20" s="30">
        <v>-2126</v>
      </c>
      <c r="P20" s="30">
        <v>0</v>
      </c>
    </row>
    <row r="21" spans="1:16" x14ac:dyDescent="0.2">
      <c r="A21" s="5"/>
      <c r="B21" s="5" t="s">
        <v>12</v>
      </c>
      <c r="C21" s="5"/>
      <c r="D21" s="9">
        <v>0</v>
      </c>
      <c r="E21" s="9">
        <v>650</v>
      </c>
      <c r="F21" s="14">
        <f t="shared" si="0"/>
        <v>-650</v>
      </c>
      <c r="G21" s="16"/>
      <c r="I21" s="32">
        <v>-1327</v>
      </c>
      <c r="J21" s="32">
        <v>-650</v>
      </c>
      <c r="K21" s="32">
        <v>-1327</v>
      </c>
      <c r="L21" s="32">
        <v>-875</v>
      </c>
      <c r="M21" s="32">
        <v>-231</v>
      </c>
      <c r="N21" s="32">
        <v>-1000</v>
      </c>
      <c r="O21" s="32">
        <v>-1551</v>
      </c>
      <c r="P21" s="32">
        <v>-1000</v>
      </c>
    </row>
    <row r="22" spans="1:16" x14ac:dyDescent="0.2">
      <c r="A22" s="5"/>
      <c r="B22" s="5"/>
      <c r="C22" s="4" t="s">
        <v>183</v>
      </c>
      <c r="D22" s="9"/>
      <c r="E22" s="9"/>
      <c r="F22" s="9"/>
      <c r="G22" s="17">
        <f>SUM(F16:F21)</f>
        <v>-23150</v>
      </c>
      <c r="I22" s="30">
        <f>SUM(I16:I21)</f>
        <v>-25289.77</v>
      </c>
      <c r="J22" s="30">
        <f t="shared" ref="J22" si="3">SUM(J16:J21)</f>
        <v>-23150</v>
      </c>
      <c r="K22" s="30">
        <f>SUM(K16:K21)</f>
        <v>-25289.77</v>
      </c>
      <c r="L22" s="30">
        <f t="shared" ref="L22:P22" si="4">SUM(L16:L21)</f>
        <v>-18910</v>
      </c>
      <c r="M22" s="30">
        <f t="shared" si="4"/>
        <v>-16961</v>
      </c>
      <c r="N22" s="30">
        <f t="shared" si="4"/>
        <v>-17676</v>
      </c>
      <c r="O22" s="30">
        <f t="shared" si="4"/>
        <v>-17528</v>
      </c>
      <c r="P22" s="30">
        <f t="shared" si="4"/>
        <v>-15800</v>
      </c>
    </row>
    <row r="23" spans="1:16" x14ac:dyDescent="0.2">
      <c r="A23" s="5"/>
      <c r="B23" s="5"/>
      <c r="C23" s="5"/>
      <c r="D23" s="9"/>
      <c r="E23" s="9"/>
      <c r="F23" s="9"/>
      <c r="G23" s="16"/>
      <c r="I23" s="30"/>
      <c r="J23" s="30"/>
      <c r="K23" s="30"/>
      <c r="L23" s="30"/>
      <c r="M23" s="30"/>
      <c r="N23" s="30"/>
      <c r="O23" s="30"/>
      <c r="P23" s="30"/>
    </row>
    <row r="24" spans="1:16" x14ac:dyDescent="0.2">
      <c r="A24" s="5"/>
      <c r="B24" s="4" t="s">
        <v>184</v>
      </c>
      <c r="C24" s="5"/>
      <c r="D24" s="9"/>
      <c r="E24" s="9"/>
      <c r="F24" s="9"/>
      <c r="G24" s="16"/>
      <c r="I24" s="30"/>
      <c r="J24" s="30"/>
      <c r="K24" s="30"/>
      <c r="L24" s="30"/>
      <c r="M24" s="30"/>
      <c r="N24" s="30"/>
      <c r="O24" s="30"/>
      <c r="P24" s="30"/>
    </row>
    <row r="25" spans="1:16" x14ac:dyDescent="0.2">
      <c r="A25" s="5"/>
      <c r="B25" s="5" t="s">
        <v>221</v>
      </c>
      <c r="C25" s="5"/>
      <c r="D25" s="9">
        <v>0</v>
      </c>
      <c r="E25" s="9">
        <v>500</v>
      </c>
      <c r="F25" s="9">
        <f t="shared" si="0"/>
        <v>-500</v>
      </c>
      <c r="G25" s="16"/>
      <c r="I25" s="30">
        <v>-647.85</v>
      </c>
      <c r="J25" s="30">
        <v>-500</v>
      </c>
      <c r="K25" s="30">
        <v>-647.85</v>
      </c>
      <c r="L25" s="30">
        <v>-200</v>
      </c>
      <c r="M25" s="30">
        <v>-178</v>
      </c>
      <c r="N25" s="30">
        <v>-200</v>
      </c>
      <c r="O25" s="30">
        <v>-195</v>
      </c>
      <c r="P25" s="30">
        <v>-200</v>
      </c>
    </row>
    <row r="26" spans="1:16" x14ac:dyDescent="0.2">
      <c r="A26" s="5"/>
      <c r="B26" s="5" t="s">
        <v>222</v>
      </c>
      <c r="C26" s="5"/>
      <c r="D26" s="9">
        <v>0</v>
      </c>
      <c r="E26" s="9">
        <v>0</v>
      </c>
      <c r="F26" s="9">
        <f t="shared" si="0"/>
        <v>0</v>
      </c>
      <c r="G26" s="16"/>
      <c r="I26" s="30">
        <v>0</v>
      </c>
      <c r="J26" s="30">
        <v>0</v>
      </c>
      <c r="K26" s="30">
        <v>0</v>
      </c>
      <c r="L26" s="30">
        <v>-100</v>
      </c>
      <c r="M26" s="30">
        <v>0</v>
      </c>
      <c r="N26" s="30">
        <v>-150</v>
      </c>
      <c r="O26" s="30">
        <v>-246</v>
      </c>
      <c r="P26" s="30">
        <v>-150</v>
      </c>
    </row>
    <row r="27" spans="1:16" x14ac:dyDescent="0.2">
      <c r="A27" s="5"/>
      <c r="B27" s="5" t="s">
        <v>223</v>
      </c>
      <c r="C27" s="5"/>
      <c r="D27" s="9">
        <v>0</v>
      </c>
      <c r="E27" s="9">
        <v>0</v>
      </c>
      <c r="F27" s="9">
        <f t="shared" si="0"/>
        <v>0</v>
      </c>
      <c r="G27" s="16"/>
      <c r="I27" s="30">
        <v>-326.38</v>
      </c>
      <c r="J27" s="30">
        <v>0</v>
      </c>
      <c r="K27" s="30">
        <v>-326.38</v>
      </c>
      <c r="L27" s="30">
        <v>-200</v>
      </c>
      <c r="M27" s="30">
        <v>0</v>
      </c>
      <c r="N27" s="30">
        <v>-200</v>
      </c>
      <c r="O27" s="30">
        <v>-350</v>
      </c>
      <c r="P27" s="30">
        <v>0</v>
      </c>
    </row>
    <row r="28" spans="1:16" x14ac:dyDescent="0.2">
      <c r="A28" s="5"/>
      <c r="B28" s="5" t="s">
        <v>224</v>
      </c>
      <c r="C28" s="5"/>
      <c r="D28" s="9">
        <v>0</v>
      </c>
      <c r="E28" s="9">
        <v>300</v>
      </c>
      <c r="F28" s="9">
        <f t="shared" si="0"/>
        <v>-300</v>
      </c>
      <c r="G28" s="16"/>
      <c r="I28" s="30">
        <v>-274.25</v>
      </c>
      <c r="J28" s="30">
        <v>-300</v>
      </c>
      <c r="K28" s="30">
        <v>-274.25</v>
      </c>
      <c r="L28" s="30">
        <v>-680</v>
      </c>
      <c r="M28" s="30">
        <v>-184</v>
      </c>
      <c r="N28" s="30">
        <v>-180</v>
      </c>
      <c r="O28" s="30">
        <v>-214</v>
      </c>
      <c r="P28" s="30">
        <v>-180</v>
      </c>
    </row>
    <row r="29" spans="1:16" x14ac:dyDescent="0.2">
      <c r="A29" s="5"/>
      <c r="B29" s="5" t="s">
        <v>225</v>
      </c>
      <c r="C29" s="5"/>
      <c r="D29" s="9">
        <v>0</v>
      </c>
      <c r="E29" s="9">
        <v>100</v>
      </c>
      <c r="F29" s="9">
        <f t="shared" si="0"/>
        <v>-100</v>
      </c>
      <c r="G29" s="16"/>
      <c r="I29" s="30">
        <v>0</v>
      </c>
      <c r="J29" s="30">
        <v>-100</v>
      </c>
      <c r="K29" s="30">
        <v>0</v>
      </c>
      <c r="L29" s="30">
        <v>-100</v>
      </c>
      <c r="M29" s="30">
        <v>-100</v>
      </c>
      <c r="N29" s="30">
        <v>-100</v>
      </c>
      <c r="O29" s="30">
        <v>0</v>
      </c>
      <c r="P29" s="30">
        <v>-100</v>
      </c>
    </row>
    <row r="30" spans="1:16" x14ac:dyDescent="0.2">
      <c r="A30" s="5"/>
      <c r="B30" s="5" t="s">
        <v>226</v>
      </c>
      <c r="C30" s="5"/>
      <c r="D30" s="9">
        <v>0</v>
      </c>
      <c r="E30" s="9">
        <v>100</v>
      </c>
      <c r="F30" s="9">
        <f t="shared" si="0"/>
        <v>-100</v>
      </c>
      <c r="G30" s="16"/>
      <c r="I30" s="30">
        <v>0</v>
      </c>
      <c r="J30" s="30">
        <v>-100</v>
      </c>
      <c r="K30" s="30">
        <v>0</v>
      </c>
      <c r="L30" s="30">
        <v>-100</v>
      </c>
      <c r="M30" s="30">
        <v>0</v>
      </c>
      <c r="N30" s="30">
        <v>-100</v>
      </c>
      <c r="O30" s="30">
        <v>0</v>
      </c>
      <c r="P30" s="30">
        <v>-100</v>
      </c>
    </row>
    <row r="31" spans="1:16" x14ac:dyDescent="0.2">
      <c r="A31" s="5"/>
      <c r="B31" s="5" t="s">
        <v>227</v>
      </c>
      <c r="C31" s="5"/>
      <c r="D31" s="9">
        <v>0</v>
      </c>
      <c r="E31" s="9">
        <v>0</v>
      </c>
      <c r="F31" s="9">
        <f t="shared" si="0"/>
        <v>0</v>
      </c>
      <c r="G31" s="16"/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</row>
    <row r="32" spans="1:16" x14ac:dyDescent="0.2">
      <c r="A32" s="5"/>
      <c r="B32" s="5" t="s">
        <v>228</v>
      </c>
      <c r="C32" s="5"/>
      <c r="D32" s="9">
        <v>0</v>
      </c>
      <c r="E32" s="9">
        <v>200</v>
      </c>
      <c r="F32" s="9">
        <f t="shared" si="0"/>
        <v>-200</v>
      </c>
      <c r="G32" s="16"/>
      <c r="I32" s="30">
        <v>-609.28</v>
      </c>
      <c r="J32" s="30">
        <v>-200</v>
      </c>
      <c r="K32" s="30">
        <v>-609.28</v>
      </c>
      <c r="L32" s="30">
        <v>-300</v>
      </c>
      <c r="M32" s="30">
        <v>0</v>
      </c>
      <c r="N32" s="30">
        <v>-350</v>
      </c>
      <c r="O32" s="30">
        <v>-292</v>
      </c>
      <c r="P32" s="30">
        <v>-350</v>
      </c>
    </row>
    <row r="33" spans="1:16" x14ac:dyDescent="0.2">
      <c r="A33" s="5"/>
      <c r="B33" s="5" t="s">
        <v>229</v>
      </c>
      <c r="C33" s="5"/>
      <c r="D33" s="9">
        <v>0</v>
      </c>
      <c r="E33" s="9">
        <v>400</v>
      </c>
      <c r="F33" s="9">
        <f t="shared" si="0"/>
        <v>-400</v>
      </c>
      <c r="G33" s="16"/>
      <c r="I33" s="30">
        <v>-320.42</v>
      </c>
      <c r="J33" s="30">
        <v>-400</v>
      </c>
      <c r="K33" s="30">
        <v>-320.42</v>
      </c>
      <c r="L33" s="30">
        <v>-300</v>
      </c>
      <c r="M33" s="30">
        <v>-93</v>
      </c>
      <c r="N33" s="30">
        <v>-400</v>
      </c>
      <c r="O33" s="30">
        <v>-307</v>
      </c>
      <c r="P33" s="30">
        <v>-400</v>
      </c>
    </row>
    <row r="34" spans="1:16" x14ac:dyDescent="0.2">
      <c r="A34" s="5"/>
      <c r="B34" s="5" t="s">
        <v>230</v>
      </c>
      <c r="C34" s="5"/>
      <c r="D34" s="9">
        <v>0</v>
      </c>
      <c r="E34" s="9">
        <v>100</v>
      </c>
      <c r="F34" s="9">
        <f t="shared" si="0"/>
        <v>-100</v>
      </c>
      <c r="G34" s="16"/>
      <c r="I34" s="30">
        <v>64.459999999999994</v>
      </c>
      <c r="J34" s="30">
        <v>-100</v>
      </c>
      <c r="K34" s="30">
        <v>64.459999999999994</v>
      </c>
      <c r="L34" s="30">
        <v>-100</v>
      </c>
      <c r="M34" s="30">
        <v>0</v>
      </c>
      <c r="N34" s="30">
        <v>-600</v>
      </c>
      <c r="O34" s="30">
        <v>-97</v>
      </c>
      <c r="P34" s="30">
        <v>-200</v>
      </c>
    </row>
    <row r="35" spans="1:16" x14ac:dyDescent="0.2">
      <c r="A35" s="5"/>
      <c r="B35" s="5" t="s">
        <v>231</v>
      </c>
      <c r="C35" s="5"/>
      <c r="D35" s="9">
        <v>0</v>
      </c>
      <c r="E35" s="9">
        <v>50</v>
      </c>
      <c r="F35" s="9">
        <f t="shared" si="0"/>
        <v>-50</v>
      </c>
      <c r="G35" s="16"/>
      <c r="I35" s="30">
        <v>0</v>
      </c>
      <c r="J35" s="30">
        <v>-50</v>
      </c>
      <c r="K35" s="30">
        <v>0</v>
      </c>
      <c r="L35" s="30">
        <v>-30</v>
      </c>
      <c r="M35" s="30">
        <v>-28</v>
      </c>
      <c r="N35" s="30">
        <v>0</v>
      </c>
      <c r="O35" s="30">
        <v>0</v>
      </c>
      <c r="P35" s="30">
        <v>0</v>
      </c>
    </row>
    <row r="36" spans="1:16" x14ac:dyDescent="0.2">
      <c r="A36" s="5"/>
      <c r="B36" s="5" t="s">
        <v>232</v>
      </c>
      <c r="C36" s="5"/>
      <c r="D36" s="9">
        <v>0</v>
      </c>
      <c r="E36" s="9">
        <v>0</v>
      </c>
      <c r="F36" s="9">
        <f t="shared" si="0"/>
        <v>0</v>
      </c>
      <c r="G36" s="16"/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-50</v>
      </c>
      <c r="O36" s="30">
        <v>0</v>
      </c>
      <c r="P36" s="30">
        <v>-50</v>
      </c>
    </row>
    <row r="37" spans="1:16" x14ac:dyDescent="0.2">
      <c r="A37" s="5"/>
      <c r="B37" s="5" t="s">
        <v>233</v>
      </c>
      <c r="C37" s="5"/>
      <c r="D37" s="9">
        <v>0</v>
      </c>
      <c r="E37" s="9">
        <v>350</v>
      </c>
      <c r="F37" s="14">
        <f t="shared" si="0"/>
        <v>-350</v>
      </c>
      <c r="G37" s="16"/>
      <c r="I37" s="32">
        <f>-1312+184+176</f>
        <v>-952</v>
      </c>
      <c r="J37" s="32">
        <v>-350</v>
      </c>
      <c r="K37" s="32">
        <f>-1312+184+176</f>
        <v>-952</v>
      </c>
      <c r="L37" s="32">
        <v>0</v>
      </c>
      <c r="M37" s="32">
        <v>5</v>
      </c>
      <c r="N37" s="32">
        <v>-400</v>
      </c>
      <c r="O37" s="32">
        <v>36</v>
      </c>
      <c r="P37" s="32">
        <v>-200</v>
      </c>
    </row>
    <row r="38" spans="1:16" x14ac:dyDescent="0.2">
      <c r="A38" s="5"/>
      <c r="B38" s="5"/>
      <c r="C38" s="4" t="s">
        <v>186</v>
      </c>
      <c r="D38" s="8"/>
      <c r="E38" s="11"/>
      <c r="F38" s="9"/>
      <c r="G38" s="18">
        <f>SUM(F25:F37)</f>
        <v>-2100</v>
      </c>
      <c r="I38" s="33">
        <f>SUM(I25:I37)</f>
        <v>-3065.72</v>
      </c>
      <c r="J38" s="33">
        <f t="shared" ref="J38" si="5">SUM(J25:J37)</f>
        <v>-2100</v>
      </c>
      <c r="K38" s="33">
        <f>SUM(K25:K37)</f>
        <v>-3065.72</v>
      </c>
      <c r="L38" s="33">
        <f t="shared" ref="L38:P38" si="6">SUM(L25:L37)</f>
        <v>-2110</v>
      </c>
      <c r="M38" s="33">
        <f t="shared" si="6"/>
        <v>-578</v>
      </c>
      <c r="N38" s="33">
        <f t="shared" si="6"/>
        <v>-2730</v>
      </c>
      <c r="O38" s="33">
        <f t="shared" si="6"/>
        <v>-1665</v>
      </c>
      <c r="P38" s="33">
        <f t="shared" si="6"/>
        <v>-1930</v>
      </c>
    </row>
    <row r="39" spans="1:16" x14ac:dyDescent="0.2">
      <c r="A39" s="5"/>
      <c r="B39" s="5"/>
      <c r="C39" s="5"/>
      <c r="D39" s="8"/>
      <c r="E39" s="11"/>
      <c r="F39" s="9"/>
      <c r="G39" s="16"/>
      <c r="I39" s="30"/>
      <c r="J39" s="30"/>
      <c r="K39" s="30"/>
      <c r="L39" s="30"/>
      <c r="M39" s="30"/>
      <c r="N39" s="30"/>
      <c r="O39" s="30"/>
      <c r="P39" s="30"/>
    </row>
    <row r="40" spans="1:16" x14ac:dyDescent="0.2">
      <c r="A40" s="5"/>
      <c r="B40" s="5"/>
      <c r="C40" s="4" t="s">
        <v>187</v>
      </c>
      <c r="D40" s="8"/>
      <c r="E40" s="11"/>
      <c r="F40" s="9"/>
      <c r="G40" s="19">
        <f>+G13+G22+G38</f>
        <v>-1350</v>
      </c>
      <c r="I40" s="32">
        <f t="shared" ref="I40:J40" si="7">+I13+I22+I38</f>
        <v>-5870.49</v>
      </c>
      <c r="J40" s="32">
        <f t="shared" si="7"/>
        <v>-1350</v>
      </c>
      <c r="K40" s="32">
        <f t="shared" ref="K40:P40" si="8">+K13+K22+K38</f>
        <v>-5870.49</v>
      </c>
      <c r="L40" s="32">
        <f t="shared" si="8"/>
        <v>1730</v>
      </c>
      <c r="M40" s="32">
        <f t="shared" si="8"/>
        <v>4070</v>
      </c>
      <c r="N40" s="32">
        <f t="shared" si="8"/>
        <v>720</v>
      </c>
      <c r="O40" s="32">
        <f t="shared" si="8"/>
        <v>3159</v>
      </c>
      <c r="P40" s="32">
        <f t="shared" si="8"/>
        <v>2620</v>
      </c>
    </row>
    <row r="41" spans="1:16" x14ac:dyDescent="0.2">
      <c r="D41" s="10"/>
      <c r="E41" s="13"/>
      <c r="F41" s="12"/>
      <c r="G41" s="20"/>
      <c r="I41" s="30"/>
      <c r="J41" s="30"/>
      <c r="K41" s="30"/>
      <c r="L41" s="30"/>
      <c r="M41" s="30"/>
      <c r="N41" s="30"/>
      <c r="O41" s="30"/>
      <c r="P41" s="30"/>
    </row>
    <row r="42" spans="1:16" x14ac:dyDescent="0.2">
      <c r="A42" s="4" t="s">
        <v>188</v>
      </c>
      <c r="B42" s="5"/>
      <c r="C42" s="5"/>
      <c r="D42" s="9"/>
      <c r="E42" s="9"/>
      <c r="F42" s="9"/>
      <c r="G42" s="21"/>
      <c r="I42" s="30"/>
      <c r="J42" s="30"/>
      <c r="K42" s="30"/>
      <c r="L42" s="30"/>
      <c r="M42" s="30"/>
      <c r="N42" s="30"/>
      <c r="O42" s="30"/>
      <c r="P42" s="30"/>
    </row>
    <row r="43" spans="1:16" x14ac:dyDescent="0.2">
      <c r="A43" s="5"/>
      <c r="B43" s="5"/>
      <c r="C43" s="5" t="s">
        <v>234</v>
      </c>
      <c r="D43" s="9">
        <v>3000</v>
      </c>
      <c r="E43" s="9">
        <v>0</v>
      </c>
      <c r="F43" s="9">
        <f t="shared" ref="F43:F50" si="9">+D43-E43</f>
        <v>3000</v>
      </c>
      <c r="G43" s="21"/>
      <c r="I43" s="30">
        <v>3172.15</v>
      </c>
      <c r="J43" s="30">
        <v>3000</v>
      </c>
      <c r="K43" s="30">
        <v>3172.15</v>
      </c>
      <c r="L43" s="30">
        <v>4000</v>
      </c>
      <c r="M43" s="30">
        <v>8954</v>
      </c>
      <c r="N43" s="30">
        <v>4500</v>
      </c>
      <c r="O43" s="30">
        <v>5165</v>
      </c>
      <c r="P43" s="30">
        <v>4500</v>
      </c>
    </row>
    <row r="44" spans="1:16" x14ac:dyDescent="0.2">
      <c r="A44" s="5"/>
      <c r="B44" s="5"/>
      <c r="C44" s="5" t="s">
        <v>235</v>
      </c>
      <c r="D44" s="9">
        <v>6000</v>
      </c>
      <c r="E44" s="9">
        <v>500</v>
      </c>
      <c r="F44" s="9">
        <f t="shared" si="9"/>
        <v>5500</v>
      </c>
      <c r="G44" s="21"/>
      <c r="I44" s="30">
        <f>5825-177.59</f>
        <v>5647.41</v>
      </c>
      <c r="J44" s="30">
        <v>5500</v>
      </c>
      <c r="K44" s="30">
        <f>5825-177.59</f>
        <v>5647.41</v>
      </c>
      <c r="L44" s="30">
        <v>5500</v>
      </c>
      <c r="M44" s="30">
        <v>5465</v>
      </c>
      <c r="N44" s="30">
        <v>4550</v>
      </c>
      <c r="O44" s="30">
        <v>5395</v>
      </c>
      <c r="P44" s="30">
        <v>4550</v>
      </c>
    </row>
    <row r="45" spans="1:16" x14ac:dyDescent="0.2">
      <c r="A45" s="5"/>
      <c r="B45" s="5"/>
      <c r="C45" s="5" t="s">
        <v>236</v>
      </c>
      <c r="D45" s="9">
        <v>2000</v>
      </c>
      <c r="E45" s="9">
        <v>1200</v>
      </c>
      <c r="F45" s="9">
        <f t="shared" si="9"/>
        <v>800</v>
      </c>
      <c r="G45" s="21"/>
      <c r="I45" s="30">
        <f>2706.5-1626.5</f>
        <v>1080</v>
      </c>
      <c r="J45" s="30">
        <v>800</v>
      </c>
      <c r="K45" s="30">
        <f>2706.5-1626.5</f>
        <v>1080</v>
      </c>
      <c r="L45" s="30">
        <v>800</v>
      </c>
      <c r="M45" s="30">
        <v>826</v>
      </c>
      <c r="N45" s="30">
        <v>1000</v>
      </c>
      <c r="O45" s="30">
        <v>575</v>
      </c>
      <c r="P45" s="30">
        <v>2500</v>
      </c>
    </row>
    <row r="46" spans="1:16" x14ac:dyDescent="0.2">
      <c r="A46" s="5"/>
      <c r="B46" s="5"/>
      <c r="C46" s="5" t="s">
        <v>237</v>
      </c>
      <c r="D46" s="9">
        <v>3000</v>
      </c>
      <c r="E46" s="9">
        <v>1700</v>
      </c>
      <c r="F46" s="9">
        <f t="shared" si="9"/>
        <v>1300</v>
      </c>
      <c r="G46" s="21"/>
      <c r="I46" s="30">
        <f>3620-2016</f>
        <v>1604</v>
      </c>
      <c r="J46" s="30">
        <v>1300</v>
      </c>
      <c r="K46" s="30">
        <f>3620-2016</f>
        <v>1604</v>
      </c>
      <c r="L46" s="30">
        <v>1300</v>
      </c>
      <c r="M46" s="30">
        <v>1348</v>
      </c>
      <c r="N46" s="30">
        <v>668</v>
      </c>
      <c r="O46" s="30">
        <v>962</v>
      </c>
      <c r="P46" s="30">
        <v>1336</v>
      </c>
    </row>
    <row r="47" spans="1:16" x14ac:dyDescent="0.2">
      <c r="A47" s="5"/>
      <c r="B47" s="5"/>
      <c r="C47" s="5" t="s">
        <v>238</v>
      </c>
      <c r="D47" s="9">
        <v>750</v>
      </c>
      <c r="E47" s="9">
        <f>+D47*1</f>
        <v>750</v>
      </c>
      <c r="F47" s="9">
        <f t="shared" si="9"/>
        <v>0</v>
      </c>
      <c r="G47" s="21"/>
      <c r="I47" s="30">
        <v>0</v>
      </c>
      <c r="J47" s="30">
        <v>0</v>
      </c>
      <c r="K47" s="30">
        <v>0</v>
      </c>
      <c r="L47" s="30">
        <v>0</v>
      </c>
      <c r="M47" s="30">
        <v>-65</v>
      </c>
      <c r="N47" s="30">
        <v>0</v>
      </c>
      <c r="O47" s="30">
        <v>107</v>
      </c>
      <c r="P47" s="30">
        <v>0</v>
      </c>
    </row>
    <row r="48" spans="1:16" x14ac:dyDescent="0.2">
      <c r="A48" s="5"/>
      <c r="B48" s="5"/>
      <c r="C48" s="5" t="s">
        <v>239</v>
      </c>
      <c r="D48" s="9">
        <v>0</v>
      </c>
      <c r="E48" s="9">
        <v>0</v>
      </c>
      <c r="F48" s="9">
        <f t="shared" si="9"/>
        <v>0</v>
      </c>
      <c r="G48" s="21"/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1000</v>
      </c>
      <c r="O48" s="30">
        <v>1414</v>
      </c>
      <c r="P48" s="30">
        <v>0</v>
      </c>
    </row>
    <row r="49" spans="1:16" x14ac:dyDescent="0.2">
      <c r="A49" s="5"/>
      <c r="B49" s="5"/>
      <c r="C49" s="5" t="s">
        <v>240</v>
      </c>
      <c r="D49" s="9">
        <v>0</v>
      </c>
      <c r="E49" s="9">
        <v>0</v>
      </c>
      <c r="F49" s="9">
        <f t="shared" si="9"/>
        <v>0</v>
      </c>
      <c r="G49" s="21"/>
      <c r="I49" s="66">
        <v>25</v>
      </c>
      <c r="J49" s="30">
        <v>0</v>
      </c>
      <c r="K49" s="66">
        <v>25</v>
      </c>
      <c r="L49" s="30">
        <v>0</v>
      </c>
      <c r="M49" s="66">
        <v>1234</v>
      </c>
      <c r="N49" s="30">
        <v>0</v>
      </c>
      <c r="O49" s="30">
        <v>0</v>
      </c>
      <c r="P49" s="30">
        <v>0</v>
      </c>
    </row>
    <row r="50" spans="1:16" x14ac:dyDescent="0.2">
      <c r="A50" s="5"/>
      <c r="B50" s="5"/>
      <c r="C50" s="5" t="s">
        <v>241</v>
      </c>
      <c r="D50" s="9">
        <v>2500</v>
      </c>
      <c r="E50" s="9">
        <v>1300</v>
      </c>
      <c r="F50" s="14">
        <f t="shared" si="9"/>
        <v>1200</v>
      </c>
      <c r="G50" s="21"/>
      <c r="I50" s="32">
        <f>2479-1341.58</f>
        <v>1137.42</v>
      </c>
      <c r="J50" s="32">
        <v>1200</v>
      </c>
      <c r="K50" s="32">
        <f>2479-1341.58</f>
        <v>1137.42</v>
      </c>
      <c r="L50" s="32">
        <v>1600</v>
      </c>
      <c r="M50" s="32">
        <v>1579</v>
      </c>
      <c r="N50" s="32">
        <v>1500</v>
      </c>
      <c r="O50" s="32">
        <v>1156</v>
      </c>
      <c r="P50" s="32">
        <v>0</v>
      </c>
    </row>
    <row r="51" spans="1:16" x14ac:dyDescent="0.2">
      <c r="A51" s="5"/>
      <c r="B51" s="5"/>
      <c r="C51" s="4" t="s">
        <v>190</v>
      </c>
      <c r="D51" s="9"/>
      <c r="E51" s="9"/>
      <c r="F51" s="9"/>
      <c r="G51" s="22">
        <f>SUM(F43:F50)</f>
        <v>11800</v>
      </c>
      <c r="I51" s="33">
        <f>SUM(I43:I50)</f>
        <v>12665.98</v>
      </c>
      <c r="J51" s="33">
        <f t="shared" ref="J51" si="10">SUM(J43:J50)</f>
        <v>11800</v>
      </c>
      <c r="K51" s="33">
        <f>SUM(K43:K50)</f>
        <v>12665.98</v>
      </c>
      <c r="L51" s="33">
        <f t="shared" ref="L51:P51" si="11">SUM(L43:L50)</f>
        <v>13200</v>
      </c>
      <c r="M51" s="33">
        <f t="shared" si="11"/>
        <v>19341</v>
      </c>
      <c r="N51" s="33">
        <f t="shared" si="11"/>
        <v>13218</v>
      </c>
      <c r="O51" s="33">
        <f t="shared" si="11"/>
        <v>14774</v>
      </c>
      <c r="P51" s="33">
        <f t="shared" si="11"/>
        <v>12886</v>
      </c>
    </row>
    <row r="52" spans="1:16" x14ac:dyDescent="0.2">
      <c r="D52" s="10"/>
      <c r="E52" s="13"/>
      <c r="F52" s="12"/>
      <c r="G52" s="20"/>
      <c r="I52" s="30"/>
      <c r="J52" s="30"/>
      <c r="K52" s="30"/>
      <c r="L52" s="30"/>
      <c r="M52" s="30"/>
      <c r="N52" s="30"/>
      <c r="O52" s="30"/>
      <c r="P52" s="30"/>
    </row>
    <row r="53" spans="1:16" x14ac:dyDescent="0.2">
      <c r="A53" s="4" t="s">
        <v>191</v>
      </c>
      <c r="B53" s="5"/>
      <c r="C53" s="5"/>
      <c r="D53" s="11"/>
      <c r="E53" s="11"/>
      <c r="F53" s="9"/>
      <c r="G53" s="16"/>
      <c r="I53" s="30"/>
      <c r="J53" s="30"/>
      <c r="K53" s="30"/>
      <c r="L53" s="30"/>
      <c r="M53" s="30"/>
      <c r="N53" s="30"/>
      <c r="O53" s="30"/>
      <c r="P53" s="30"/>
    </row>
    <row r="54" spans="1:16" x14ac:dyDescent="0.2">
      <c r="A54" s="4"/>
      <c r="B54" s="5">
        <v>1</v>
      </c>
      <c r="C54" s="5" t="s">
        <v>242</v>
      </c>
      <c r="D54" s="9">
        <v>2500</v>
      </c>
      <c r="E54" s="9">
        <v>2000</v>
      </c>
      <c r="F54" s="9">
        <f>+D54-E54</f>
        <v>500</v>
      </c>
      <c r="G54" s="16"/>
      <c r="I54" s="30">
        <f>1988-536.76</f>
        <v>1451.24</v>
      </c>
      <c r="J54" s="30">
        <v>500</v>
      </c>
      <c r="K54" s="30">
        <f>1988-536.76</f>
        <v>1451.24</v>
      </c>
      <c r="L54" s="30">
        <v>0</v>
      </c>
      <c r="M54" s="30">
        <v>0</v>
      </c>
      <c r="N54" s="30">
        <v>0</v>
      </c>
      <c r="O54" s="30">
        <v>140</v>
      </c>
      <c r="P54" s="30">
        <v>0</v>
      </c>
    </row>
    <row r="55" spans="1:16" x14ac:dyDescent="0.2">
      <c r="A55" s="5"/>
      <c r="B55" s="5">
        <v>18</v>
      </c>
      <c r="C55" s="5" t="s">
        <v>243</v>
      </c>
      <c r="D55" s="9">
        <v>0</v>
      </c>
      <c r="E55" s="9">
        <v>250</v>
      </c>
      <c r="F55" s="14">
        <f>+D55-E55</f>
        <v>-250</v>
      </c>
      <c r="G55" s="21"/>
      <c r="I55" s="30">
        <v>-225</v>
      </c>
      <c r="J55" s="30">
        <v>-250</v>
      </c>
      <c r="K55" s="30">
        <v>-225</v>
      </c>
      <c r="L55" s="30">
        <v>-50</v>
      </c>
      <c r="M55" s="30">
        <v>-40</v>
      </c>
      <c r="N55" s="30">
        <v>0</v>
      </c>
      <c r="O55" s="30">
        <v>-1984</v>
      </c>
      <c r="P55" s="30">
        <v>-3000</v>
      </c>
    </row>
    <row r="56" spans="1:16" x14ac:dyDescent="0.2">
      <c r="A56" s="5"/>
      <c r="B56" s="5"/>
      <c r="C56" s="4" t="s">
        <v>192</v>
      </c>
      <c r="D56" s="9"/>
      <c r="E56" s="9"/>
      <c r="F56" s="9"/>
      <c r="G56" s="22">
        <f>SUM(F54+F55)</f>
        <v>250</v>
      </c>
      <c r="I56" s="33">
        <f>SUM(I54:I55)</f>
        <v>1226.24</v>
      </c>
      <c r="J56" s="33">
        <f t="shared" ref="J56" si="12">SUM(J54:J55)</f>
        <v>250</v>
      </c>
      <c r="K56" s="33">
        <f>SUM(K54:K55)</f>
        <v>1226.24</v>
      </c>
      <c r="L56" s="33">
        <f t="shared" ref="L56:P56" si="13">SUM(L54:L55)</f>
        <v>-50</v>
      </c>
      <c r="M56" s="33">
        <f t="shared" si="13"/>
        <v>-40</v>
      </c>
      <c r="N56" s="33">
        <f t="shared" si="13"/>
        <v>0</v>
      </c>
      <c r="O56" s="33">
        <f t="shared" si="13"/>
        <v>-1844</v>
      </c>
      <c r="P56" s="33">
        <f t="shared" si="13"/>
        <v>-3000</v>
      </c>
    </row>
    <row r="57" spans="1:16" x14ac:dyDescent="0.2">
      <c r="D57" s="12"/>
      <c r="E57" s="12"/>
      <c r="F57" s="12"/>
      <c r="G57" s="23"/>
      <c r="I57" s="30"/>
      <c r="J57" s="30"/>
      <c r="K57" s="30"/>
      <c r="L57" s="30"/>
      <c r="M57" s="30"/>
      <c r="N57" s="30"/>
      <c r="O57" s="30"/>
      <c r="P57" s="30"/>
    </row>
    <row r="58" spans="1:16" x14ac:dyDescent="0.2">
      <c r="A58" s="4" t="s">
        <v>193</v>
      </c>
      <c r="B58" s="5"/>
      <c r="C58" s="5"/>
      <c r="D58" s="9"/>
      <c r="E58" s="9"/>
      <c r="F58" s="9"/>
      <c r="G58" s="21"/>
      <c r="I58" s="30"/>
      <c r="J58" s="30"/>
      <c r="K58" s="30"/>
      <c r="L58" s="30"/>
      <c r="M58" s="30"/>
      <c r="N58" s="30"/>
      <c r="O58" s="30"/>
      <c r="P58" s="30"/>
    </row>
    <row r="59" spans="1:16" x14ac:dyDescent="0.2">
      <c r="A59" s="5"/>
      <c r="B59" s="5">
        <v>10</v>
      </c>
      <c r="C59" s="5" t="s">
        <v>80</v>
      </c>
      <c r="D59" s="9">
        <v>200</v>
      </c>
      <c r="E59" s="9">
        <v>1200</v>
      </c>
      <c r="F59" s="9">
        <f t="shared" ref="F59:F77" si="14">+D59-E59</f>
        <v>-1000</v>
      </c>
      <c r="G59" s="21"/>
      <c r="I59" s="30">
        <v>-750.97</v>
      </c>
      <c r="J59" s="30">
        <v>-1000</v>
      </c>
      <c r="K59" s="30">
        <v>-750.97</v>
      </c>
      <c r="L59" s="30">
        <v>-1000</v>
      </c>
      <c r="M59" s="30">
        <v>-568</v>
      </c>
      <c r="N59" s="30">
        <v>-1000</v>
      </c>
      <c r="O59" s="30">
        <v>-849</v>
      </c>
      <c r="P59" s="30">
        <v>-500</v>
      </c>
    </row>
    <row r="60" spans="1:16" x14ac:dyDescent="0.2">
      <c r="A60" s="5"/>
      <c r="B60" s="5">
        <v>3</v>
      </c>
      <c r="C60" s="5" t="s">
        <v>140</v>
      </c>
      <c r="D60" s="9">
        <v>0</v>
      </c>
      <c r="E60" s="9">
        <v>3000</v>
      </c>
      <c r="F60" s="9">
        <f t="shared" si="14"/>
        <v>-3000</v>
      </c>
      <c r="G60" s="21"/>
      <c r="I60" s="30">
        <v>-3300</v>
      </c>
      <c r="J60" s="30">
        <v>-3000</v>
      </c>
      <c r="K60" s="30">
        <v>-3300</v>
      </c>
      <c r="L60" s="30">
        <v>-2000</v>
      </c>
      <c r="M60" s="30">
        <v>-1840</v>
      </c>
      <c r="N60" s="30">
        <v>-2000</v>
      </c>
      <c r="O60" s="30">
        <v>-2160</v>
      </c>
      <c r="P60" s="30">
        <v>-2000</v>
      </c>
    </row>
    <row r="61" spans="1:16" x14ac:dyDescent="0.2">
      <c r="A61" s="5"/>
      <c r="B61" s="5">
        <v>7</v>
      </c>
      <c r="C61" s="5" t="s">
        <v>142</v>
      </c>
      <c r="D61" s="9">
        <v>0</v>
      </c>
      <c r="E61" s="9">
        <v>500</v>
      </c>
      <c r="F61" s="9">
        <f t="shared" si="14"/>
        <v>-500</v>
      </c>
      <c r="G61" s="21"/>
      <c r="I61" s="30">
        <v>-476</v>
      </c>
      <c r="J61" s="30">
        <v>-500</v>
      </c>
      <c r="K61" s="30">
        <v>-476</v>
      </c>
      <c r="L61" s="30">
        <v>-700</v>
      </c>
      <c r="M61" s="30">
        <v>-439</v>
      </c>
      <c r="N61" s="30">
        <v>-500</v>
      </c>
      <c r="O61" s="30">
        <v>-485</v>
      </c>
      <c r="P61" s="30">
        <v>-300</v>
      </c>
    </row>
    <row r="62" spans="1:16" x14ac:dyDescent="0.2">
      <c r="A62" s="5"/>
      <c r="B62" s="5">
        <v>12</v>
      </c>
      <c r="C62" s="5" t="s">
        <v>81</v>
      </c>
      <c r="D62" s="9">
        <v>0</v>
      </c>
      <c r="E62" s="9">
        <v>1100</v>
      </c>
      <c r="F62" s="9">
        <f t="shared" si="14"/>
        <v>-1100</v>
      </c>
      <c r="G62" s="21"/>
      <c r="I62" s="30">
        <v>-1750</v>
      </c>
      <c r="J62" s="30">
        <v>-1100</v>
      </c>
      <c r="K62" s="30">
        <v>-1750</v>
      </c>
      <c r="L62" s="30">
        <v>-400</v>
      </c>
      <c r="M62" s="30">
        <v>-380</v>
      </c>
      <c r="N62" s="30">
        <v>-125</v>
      </c>
      <c r="O62" s="30">
        <v>-125</v>
      </c>
      <c r="P62" s="30">
        <v>-125</v>
      </c>
    </row>
    <row r="63" spans="1:16" x14ac:dyDescent="0.2">
      <c r="A63" s="5"/>
      <c r="B63" s="5">
        <v>17</v>
      </c>
      <c r="C63" s="5" t="s">
        <v>244</v>
      </c>
      <c r="D63" s="9">
        <v>0</v>
      </c>
      <c r="E63" s="9">
        <v>300</v>
      </c>
      <c r="F63" s="14">
        <f t="shared" si="14"/>
        <v>-300</v>
      </c>
      <c r="G63" s="21"/>
      <c r="I63" s="30">
        <v>0</v>
      </c>
      <c r="J63" s="30">
        <v>-300</v>
      </c>
      <c r="K63" s="30">
        <v>0</v>
      </c>
      <c r="L63" s="30">
        <v>-300</v>
      </c>
      <c r="M63" s="30">
        <v>-300</v>
      </c>
      <c r="N63" s="30">
        <v>-100</v>
      </c>
      <c r="O63" s="30">
        <v>-200</v>
      </c>
      <c r="P63" s="30">
        <v>0</v>
      </c>
    </row>
    <row r="64" spans="1:16" x14ac:dyDescent="0.2">
      <c r="A64" s="5"/>
      <c r="B64" s="5"/>
      <c r="C64" s="4" t="s">
        <v>195</v>
      </c>
      <c r="D64" s="9"/>
      <c r="E64" s="9"/>
      <c r="F64" s="9"/>
      <c r="G64" s="22">
        <f>SUM(F59:F63)</f>
        <v>-5900</v>
      </c>
      <c r="I64" s="33">
        <f>SUM(I59:I63)</f>
        <v>-6276.97</v>
      </c>
      <c r="J64" s="33">
        <f t="shared" ref="J64" si="15">SUM(J59:J63)</f>
        <v>-5900</v>
      </c>
      <c r="K64" s="33">
        <f>SUM(K59:K63)</f>
        <v>-6276.97</v>
      </c>
      <c r="L64" s="33">
        <f t="shared" ref="L64:P64" si="16">SUM(L59:L63)</f>
        <v>-4400</v>
      </c>
      <c r="M64" s="33">
        <f t="shared" si="16"/>
        <v>-3527</v>
      </c>
      <c r="N64" s="33">
        <f t="shared" si="16"/>
        <v>-3725</v>
      </c>
      <c r="O64" s="33">
        <f t="shared" si="16"/>
        <v>-3819</v>
      </c>
      <c r="P64" s="33">
        <f t="shared" si="16"/>
        <v>-2925</v>
      </c>
    </row>
    <row r="65" spans="1:16" x14ac:dyDescent="0.2">
      <c r="D65" s="12"/>
      <c r="E65" s="12"/>
      <c r="F65" s="12"/>
      <c r="G65" s="23"/>
      <c r="I65" s="30"/>
      <c r="J65" s="30"/>
      <c r="K65" s="30"/>
      <c r="L65" s="30"/>
      <c r="M65" s="30"/>
      <c r="N65" s="30"/>
      <c r="O65" s="30"/>
      <c r="P65" s="30"/>
    </row>
    <row r="66" spans="1:16" x14ac:dyDescent="0.2">
      <c r="A66" s="4" t="s">
        <v>196</v>
      </c>
      <c r="B66" s="5"/>
      <c r="C66" s="5"/>
      <c r="D66" s="9"/>
      <c r="E66" s="9"/>
      <c r="F66" s="9"/>
      <c r="G66" s="21"/>
      <c r="I66" s="30"/>
      <c r="J66" s="30"/>
      <c r="K66" s="30"/>
      <c r="L66" s="30"/>
      <c r="M66" s="30"/>
      <c r="N66" s="30"/>
      <c r="O66" s="30"/>
      <c r="P66" s="30"/>
    </row>
    <row r="67" spans="1:16" x14ac:dyDescent="0.2">
      <c r="A67" s="5"/>
      <c r="B67" s="5">
        <v>5</v>
      </c>
      <c r="C67" s="5" t="s">
        <v>135</v>
      </c>
      <c r="D67" s="9">
        <v>0</v>
      </c>
      <c r="E67" s="9">
        <v>0</v>
      </c>
      <c r="F67" s="9">
        <f t="shared" si="14"/>
        <v>0</v>
      </c>
      <c r="G67" s="21"/>
      <c r="I67" s="30">
        <v>-7500</v>
      </c>
      <c r="J67" s="30">
        <v>0</v>
      </c>
      <c r="K67" s="30">
        <v>-7500</v>
      </c>
      <c r="L67" s="30">
        <v>-7500</v>
      </c>
      <c r="M67" s="30">
        <v>-7500</v>
      </c>
      <c r="N67" s="30">
        <v>-7500</v>
      </c>
      <c r="O67" s="30">
        <v>0</v>
      </c>
      <c r="P67" s="30">
        <v>0</v>
      </c>
    </row>
    <row r="68" spans="1:16" x14ac:dyDescent="0.2">
      <c r="A68" s="5"/>
      <c r="B68" s="5"/>
      <c r="C68" s="5" t="s">
        <v>245</v>
      </c>
      <c r="D68" s="9">
        <v>0</v>
      </c>
      <c r="E68" s="9">
        <v>0</v>
      </c>
      <c r="F68" s="9">
        <f t="shared" si="14"/>
        <v>0</v>
      </c>
      <c r="G68" s="21"/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-5000</v>
      </c>
      <c r="P68" s="30">
        <v>-5000</v>
      </c>
    </row>
    <row r="69" spans="1:16" x14ac:dyDescent="0.2">
      <c r="A69" s="5"/>
      <c r="B69" s="5">
        <v>15</v>
      </c>
      <c r="C69" s="5" t="s">
        <v>137</v>
      </c>
      <c r="D69" s="9">
        <v>0</v>
      </c>
      <c r="E69" s="9">
        <v>200</v>
      </c>
      <c r="F69" s="14">
        <f t="shared" si="14"/>
        <v>-200</v>
      </c>
      <c r="G69" s="21"/>
      <c r="I69" s="30">
        <v>0</v>
      </c>
      <c r="J69" s="30">
        <v>-200</v>
      </c>
      <c r="K69" s="30">
        <v>0</v>
      </c>
      <c r="L69" s="30">
        <v>-200</v>
      </c>
      <c r="M69" s="30">
        <v>0</v>
      </c>
      <c r="N69" s="30">
        <v>-200</v>
      </c>
      <c r="O69" s="30">
        <v>0</v>
      </c>
      <c r="P69" s="30">
        <v>0</v>
      </c>
    </row>
    <row r="70" spans="1:16" x14ac:dyDescent="0.2">
      <c r="A70" s="5"/>
      <c r="B70" s="5"/>
      <c r="C70" s="4" t="s">
        <v>198</v>
      </c>
      <c r="D70" s="9"/>
      <c r="E70" s="9"/>
      <c r="F70" s="9"/>
      <c r="G70" s="22">
        <f>SUM(F67:F69)</f>
        <v>-200</v>
      </c>
      <c r="I70" s="33">
        <f>SUM(I67:I69)</f>
        <v>-7500</v>
      </c>
      <c r="J70" s="33">
        <f t="shared" ref="J70" si="17">SUM(J67:J69)</f>
        <v>-200</v>
      </c>
      <c r="K70" s="33">
        <f>SUM(K67:K69)</f>
        <v>-7500</v>
      </c>
      <c r="L70" s="33">
        <f t="shared" ref="L70:P70" si="18">SUM(L67:L69)</f>
        <v>-7700</v>
      </c>
      <c r="M70" s="33">
        <f t="shared" si="18"/>
        <v>-7500</v>
      </c>
      <c r="N70" s="33">
        <f t="shared" si="18"/>
        <v>-7700</v>
      </c>
      <c r="O70" s="33">
        <f t="shared" si="18"/>
        <v>-5000</v>
      </c>
      <c r="P70" s="33">
        <f t="shared" si="18"/>
        <v>-5000</v>
      </c>
    </row>
    <row r="71" spans="1:16" x14ac:dyDescent="0.2">
      <c r="D71" s="12"/>
      <c r="E71" s="12"/>
      <c r="F71" s="12"/>
      <c r="G71" s="24"/>
      <c r="I71" s="30"/>
      <c r="J71" s="30"/>
      <c r="K71" s="30"/>
      <c r="L71" s="30"/>
      <c r="M71" s="30"/>
      <c r="N71" s="30"/>
      <c r="O71" s="30"/>
      <c r="P71" s="30"/>
    </row>
    <row r="72" spans="1:16" x14ac:dyDescent="0.2">
      <c r="A72" s="4" t="s">
        <v>199</v>
      </c>
      <c r="B72" s="5"/>
      <c r="C72" s="5"/>
      <c r="D72" s="9"/>
      <c r="E72" s="9"/>
      <c r="F72" s="9"/>
      <c r="G72" s="21"/>
      <c r="I72" s="30"/>
      <c r="J72" s="30"/>
      <c r="K72" s="30"/>
      <c r="L72" s="30"/>
      <c r="M72" s="30"/>
      <c r="N72" s="30"/>
      <c r="O72" s="30"/>
      <c r="P72" s="30"/>
    </row>
    <row r="73" spans="1:16" x14ac:dyDescent="0.2">
      <c r="A73" s="5"/>
      <c r="B73" s="5">
        <v>6</v>
      </c>
      <c r="C73" s="5" t="s">
        <v>246</v>
      </c>
      <c r="D73" s="9">
        <v>0</v>
      </c>
      <c r="E73" s="9">
        <v>2100</v>
      </c>
      <c r="F73" s="9">
        <f t="shared" si="14"/>
        <v>-2100</v>
      </c>
      <c r="G73" s="21"/>
      <c r="I73" s="30">
        <v>-1785</v>
      </c>
      <c r="J73" s="30">
        <v>-2100</v>
      </c>
      <c r="K73" s="30">
        <v>-1785</v>
      </c>
      <c r="L73" s="30">
        <v>-2100</v>
      </c>
      <c r="M73" s="30">
        <v>-2115</v>
      </c>
      <c r="N73" s="30">
        <v>-1500</v>
      </c>
      <c r="O73" s="30">
        <v>-1525</v>
      </c>
      <c r="P73" s="30">
        <v>-1500</v>
      </c>
    </row>
    <row r="74" spans="1:16" x14ac:dyDescent="0.2">
      <c r="A74" s="5"/>
      <c r="B74" s="5">
        <v>4</v>
      </c>
      <c r="C74" s="5" t="s">
        <v>247</v>
      </c>
      <c r="D74" s="9">
        <v>0</v>
      </c>
      <c r="E74" s="9">
        <v>0</v>
      </c>
      <c r="F74" s="9">
        <f t="shared" si="14"/>
        <v>0</v>
      </c>
      <c r="G74" s="21"/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</row>
    <row r="75" spans="1:16" x14ac:dyDescent="0.2">
      <c r="A75" s="5"/>
      <c r="B75" s="5"/>
      <c r="C75" s="5" t="s">
        <v>248</v>
      </c>
      <c r="D75" s="9">
        <v>0</v>
      </c>
      <c r="E75" s="9">
        <v>2500</v>
      </c>
      <c r="F75" s="9">
        <f t="shared" si="14"/>
        <v>-2500</v>
      </c>
      <c r="G75" s="21"/>
      <c r="I75" s="30">
        <v>0</v>
      </c>
      <c r="J75" s="30">
        <v>-2500</v>
      </c>
      <c r="K75" s="30">
        <v>0</v>
      </c>
      <c r="L75" s="30">
        <v>0</v>
      </c>
      <c r="M75" s="30">
        <v>0</v>
      </c>
      <c r="N75" s="30">
        <v>0</v>
      </c>
      <c r="O75" s="30">
        <v>-50</v>
      </c>
      <c r="P75" s="30">
        <v>0</v>
      </c>
    </row>
    <row r="76" spans="1:16" x14ac:dyDescent="0.2">
      <c r="A76" s="5"/>
      <c r="B76" s="5"/>
      <c r="C76" s="5" t="s">
        <v>249</v>
      </c>
      <c r="D76" s="9"/>
      <c r="E76" s="9"/>
      <c r="F76" s="9"/>
      <c r="G76" s="21"/>
      <c r="I76" s="30">
        <v>-171.04</v>
      </c>
      <c r="J76" s="30"/>
      <c r="K76" s="30">
        <v>-171.04</v>
      </c>
      <c r="L76" s="30"/>
      <c r="M76" s="30"/>
      <c r="N76" s="30"/>
      <c r="O76" s="30"/>
      <c r="P76" s="30"/>
    </row>
    <row r="77" spans="1:16" x14ac:dyDescent="0.2">
      <c r="A77" s="5"/>
      <c r="B77" s="5">
        <v>16</v>
      </c>
      <c r="C77" s="5" t="s">
        <v>250</v>
      </c>
      <c r="D77" s="9">
        <v>1800</v>
      </c>
      <c r="E77" s="9">
        <v>1800</v>
      </c>
      <c r="F77" s="14">
        <f t="shared" si="14"/>
        <v>0</v>
      </c>
      <c r="G77" s="21"/>
      <c r="I77" s="30">
        <f>895.09-895.05</f>
        <v>4.0000000000077307E-2</v>
      </c>
      <c r="J77" s="30">
        <v>0</v>
      </c>
      <c r="K77" s="30">
        <f>895.09-895.05</f>
        <v>4.0000000000077307E-2</v>
      </c>
      <c r="L77" s="30">
        <v>0</v>
      </c>
      <c r="M77" s="30">
        <v>0</v>
      </c>
      <c r="N77" s="30">
        <v>0</v>
      </c>
      <c r="O77" s="30">
        <v>118</v>
      </c>
      <c r="P77" s="30">
        <v>0</v>
      </c>
    </row>
    <row r="78" spans="1:16" x14ac:dyDescent="0.2">
      <c r="A78" s="5"/>
      <c r="B78" s="5"/>
      <c r="C78" s="4" t="s">
        <v>201</v>
      </c>
      <c r="D78" s="9"/>
      <c r="E78" s="9"/>
      <c r="F78" s="9"/>
      <c r="G78" s="25">
        <f>SUM(F73:F77)</f>
        <v>-4600</v>
      </c>
      <c r="I78" s="33">
        <f t="shared" ref="I78" si="19">SUM(I73:I77)</f>
        <v>-1956</v>
      </c>
      <c r="J78" s="33">
        <f t="shared" ref="J78" si="20">SUM(J73:J77)</f>
        <v>-4600</v>
      </c>
      <c r="K78" s="33">
        <f t="shared" ref="K78:P78" si="21">SUM(K73:K77)</f>
        <v>-1956</v>
      </c>
      <c r="L78" s="33">
        <f t="shared" si="21"/>
        <v>-2100</v>
      </c>
      <c r="M78" s="33">
        <f t="shared" si="21"/>
        <v>-2115</v>
      </c>
      <c r="N78" s="33">
        <f t="shared" si="21"/>
        <v>-1500</v>
      </c>
      <c r="O78" s="33">
        <f t="shared" si="21"/>
        <v>-1457</v>
      </c>
      <c r="P78" s="33">
        <f t="shared" si="21"/>
        <v>-1500</v>
      </c>
    </row>
    <row r="79" spans="1:16" x14ac:dyDescent="0.2">
      <c r="D79" s="2"/>
      <c r="E79" s="2"/>
      <c r="F79" s="2"/>
      <c r="G79" s="24"/>
      <c r="I79" s="30"/>
      <c r="J79" s="30"/>
      <c r="K79" s="30"/>
      <c r="L79" s="30"/>
      <c r="M79" s="30"/>
      <c r="N79" s="30"/>
      <c r="O79" s="30"/>
      <c r="P79" s="30"/>
    </row>
    <row r="80" spans="1:16" ht="13.5" thickBot="1" x14ac:dyDescent="0.25">
      <c r="C80" s="3" t="s">
        <v>202</v>
      </c>
      <c r="D80" s="2"/>
      <c r="E80" s="2"/>
      <c r="F80" s="2"/>
      <c r="G80" s="26">
        <f>SUM(G40:G78)</f>
        <v>0</v>
      </c>
      <c r="I80" s="34">
        <f t="shared" ref="I80:J80" si="22">+I40+I51+I56+I64+I70+I78</f>
        <v>-7711.2400000000007</v>
      </c>
      <c r="J80" s="34">
        <f t="shared" si="22"/>
        <v>0</v>
      </c>
      <c r="K80" s="34">
        <f t="shared" ref="K80:P80" si="23">+K40+K51+K56+K64+K70+K78</f>
        <v>-7711.2400000000007</v>
      </c>
      <c r="L80" s="34">
        <f t="shared" si="23"/>
        <v>680</v>
      </c>
      <c r="M80" s="34">
        <f t="shared" si="23"/>
        <v>10229</v>
      </c>
      <c r="N80" s="34">
        <f t="shared" si="23"/>
        <v>1013</v>
      </c>
      <c r="O80" s="34">
        <f t="shared" si="23"/>
        <v>5813</v>
      </c>
      <c r="P80" s="34">
        <f t="shared" si="23"/>
        <v>3081</v>
      </c>
    </row>
    <row r="81" spans="11:16" ht="13.5" thickTop="1" x14ac:dyDescent="0.2">
      <c r="K81" s="30"/>
      <c r="L81" s="30"/>
      <c r="M81" s="30"/>
      <c r="N81" s="30"/>
      <c r="O81" s="30"/>
      <c r="P81" s="30"/>
    </row>
    <row r="82" spans="11:16" x14ac:dyDescent="0.2">
      <c r="K82" s="30"/>
      <c r="L82" s="30"/>
      <c r="M82" s="30"/>
      <c r="N82" s="30"/>
      <c r="O82" s="30"/>
      <c r="P82" s="30"/>
    </row>
    <row r="83" spans="11:16" x14ac:dyDescent="0.2">
      <c r="M83" s="31"/>
      <c r="N83" s="31"/>
      <c r="O83" s="31"/>
      <c r="P83" s="31"/>
    </row>
    <row r="84" spans="11:16" x14ac:dyDescent="0.2">
      <c r="M84" s="31"/>
      <c r="N84" s="31"/>
      <c r="O84" s="31"/>
      <c r="P84" s="31"/>
    </row>
  </sheetData>
  <mergeCells count="3">
    <mergeCell ref="A1:G1"/>
    <mergeCell ref="A2:G2"/>
    <mergeCell ref="K1:L1"/>
  </mergeCells>
  <phoneticPr fontId="3" type="noConversion"/>
  <printOptions horizontalCentered="1" verticalCentered="1"/>
  <pageMargins left="0" right="0" top="0" bottom="0" header="0.5" footer="0.5"/>
  <pageSetup scale="5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1"/>
  <sheetViews>
    <sheetView zoomScaleNormal="100" workbookViewId="0">
      <selection activeCell="I79" sqref="I79"/>
    </sheetView>
  </sheetViews>
  <sheetFormatPr defaultRowHeight="12.75" x14ac:dyDescent="0.2"/>
  <cols>
    <col min="1" max="2" width="3.7109375" customWidth="1"/>
    <col min="3" max="3" width="31.7109375" customWidth="1"/>
    <col min="4" max="7" width="12.7109375" customWidth="1"/>
    <col min="8" max="8" width="3.7109375" customWidth="1"/>
    <col min="9" max="9" width="37.7109375" customWidth="1"/>
  </cols>
  <sheetData>
    <row r="1" spans="1:9" x14ac:dyDescent="0.2">
      <c r="A1" s="71" t="s">
        <v>0</v>
      </c>
      <c r="B1" s="72"/>
      <c r="C1" s="72"/>
      <c r="D1" s="72"/>
      <c r="E1" s="72"/>
      <c r="F1" s="72"/>
      <c r="G1" s="72"/>
      <c r="I1" s="39"/>
    </row>
    <row r="2" spans="1:9" ht="13.5" thickBot="1" x14ac:dyDescent="0.25">
      <c r="A2" s="73" t="s">
        <v>101</v>
      </c>
      <c r="B2" s="74"/>
      <c r="C2" s="74"/>
      <c r="D2" s="74"/>
      <c r="E2" s="74"/>
      <c r="F2" s="74"/>
      <c r="G2" s="74"/>
      <c r="I2" s="48">
        <f ca="1">NOW()</f>
        <v>45149.88602604167</v>
      </c>
    </row>
    <row r="3" spans="1:9" ht="13.5" thickBot="1" x14ac:dyDescent="0.25">
      <c r="A3" s="62"/>
      <c r="B3" s="47"/>
      <c r="C3" s="47"/>
      <c r="D3" s="47"/>
      <c r="E3" s="47"/>
      <c r="F3" s="47"/>
      <c r="G3" s="47"/>
    </row>
    <row r="4" spans="1:9" x14ac:dyDescent="0.2">
      <c r="D4" s="7" t="s">
        <v>2</v>
      </c>
      <c r="E4" s="7" t="s">
        <v>3</v>
      </c>
      <c r="F4" s="7" t="s">
        <v>4</v>
      </c>
      <c r="G4" s="15"/>
      <c r="I4" s="6" t="s">
        <v>5</v>
      </c>
    </row>
    <row r="5" spans="1:9" x14ac:dyDescent="0.2">
      <c r="D5" s="10"/>
      <c r="E5" s="13"/>
      <c r="F5" s="13"/>
      <c r="G5" s="20"/>
    </row>
    <row r="6" spans="1:9" x14ac:dyDescent="0.2">
      <c r="A6" s="3" t="s">
        <v>6</v>
      </c>
      <c r="D6" s="10"/>
      <c r="E6" s="13"/>
      <c r="F6" s="13"/>
      <c r="G6" s="20"/>
    </row>
    <row r="7" spans="1:9" x14ac:dyDescent="0.2">
      <c r="A7" s="3"/>
      <c r="D7" s="10"/>
      <c r="E7" s="13"/>
      <c r="F7" s="13"/>
      <c r="G7" s="20"/>
    </row>
    <row r="8" spans="1:9" x14ac:dyDescent="0.2">
      <c r="B8" s="51" t="s">
        <v>7</v>
      </c>
      <c r="D8" s="40">
        <f>320*55</f>
        <v>17600</v>
      </c>
      <c r="E8" s="40">
        <v>0</v>
      </c>
      <c r="F8" s="40">
        <f>+D8-E8</f>
        <v>17600</v>
      </c>
      <c r="G8" s="20"/>
      <c r="I8" s="1" t="s">
        <v>102</v>
      </c>
    </row>
    <row r="9" spans="1:9" x14ac:dyDescent="0.2">
      <c r="B9" s="51" t="s">
        <v>10</v>
      </c>
      <c r="D9" s="40">
        <f>27*50</f>
        <v>1350</v>
      </c>
      <c r="E9" s="40">
        <v>0</v>
      </c>
      <c r="F9" s="40">
        <f t="shared" ref="F9:F10" si="0">+D9-E9</f>
        <v>1350</v>
      </c>
      <c r="G9" s="20"/>
      <c r="I9" s="1" t="s">
        <v>103</v>
      </c>
    </row>
    <row r="10" spans="1:9" x14ac:dyDescent="0.2">
      <c r="B10" t="s">
        <v>12</v>
      </c>
      <c r="D10" s="40">
        <f>19*50</f>
        <v>950</v>
      </c>
      <c r="E10" s="40">
        <f>+D10/2</f>
        <v>475</v>
      </c>
      <c r="F10" s="40">
        <f t="shared" si="0"/>
        <v>475</v>
      </c>
      <c r="G10" s="20"/>
      <c r="I10" s="1" t="s">
        <v>104</v>
      </c>
    </row>
    <row r="11" spans="1:9" x14ac:dyDescent="0.2">
      <c r="B11" s="51" t="s">
        <v>14</v>
      </c>
      <c r="D11" s="40">
        <v>200</v>
      </c>
      <c r="E11" s="40">
        <v>0</v>
      </c>
      <c r="F11" s="40">
        <f t="shared" ref="F11:F12" si="1">+D11-E11</f>
        <v>200</v>
      </c>
      <c r="G11" s="20"/>
      <c r="I11" s="1" t="s">
        <v>105</v>
      </c>
    </row>
    <row r="12" spans="1:9" x14ac:dyDescent="0.2">
      <c r="D12" s="40">
        <v>0</v>
      </c>
      <c r="E12" s="40">
        <v>0</v>
      </c>
      <c r="F12" s="41">
        <f t="shared" si="1"/>
        <v>0</v>
      </c>
      <c r="G12" s="20"/>
      <c r="I12" s="1"/>
    </row>
    <row r="13" spans="1:9" x14ac:dyDescent="0.2">
      <c r="C13" s="3" t="s">
        <v>20</v>
      </c>
      <c r="D13" s="40"/>
      <c r="E13" s="40"/>
      <c r="F13" s="40"/>
      <c r="G13" s="42">
        <f>SUM(F7:F12)</f>
        <v>19625</v>
      </c>
      <c r="I13" s="1"/>
    </row>
    <row r="14" spans="1:9" x14ac:dyDescent="0.2">
      <c r="D14" s="40"/>
      <c r="E14" s="40"/>
      <c r="F14" s="40"/>
      <c r="G14" s="20"/>
      <c r="I14" s="1"/>
    </row>
    <row r="15" spans="1:9" x14ac:dyDescent="0.2">
      <c r="A15" s="3" t="s">
        <v>21</v>
      </c>
      <c r="D15" s="40"/>
      <c r="E15" s="40"/>
      <c r="F15" s="40"/>
      <c r="G15" s="23"/>
    </row>
    <row r="16" spans="1:9" x14ac:dyDescent="0.2">
      <c r="A16" s="3"/>
      <c r="D16" s="40"/>
      <c r="E16" s="40"/>
      <c r="F16" s="40"/>
      <c r="G16" s="23"/>
    </row>
    <row r="17" spans="1:9" x14ac:dyDescent="0.2">
      <c r="A17" s="3"/>
      <c r="B17" s="51" t="s">
        <v>106</v>
      </c>
      <c r="D17" s="40">
        <v>1750</v>
      </c>
      <c r="E17" s="40">
        <v>1100</v>
      </c>
      <c r="F17" s="40">
        <f>+D17-E17</f>
        <v>650</v>
      </c>
      <c r="G17" s="23"/>
      <c r="I17" t="s">
        <v>107</v>
      </c>
    </row>
    <row r="18" spans="1:9" x14ac:dyDescent="0.2">
      <c r="A18" s="3"/>
      <c r="B18" s="51" t="s">
        <v>108</v>
      </c>
      <c r="D18" s="40">
        <v>6000</v>
      </c>
      <c r="E18" s="40">
        <v>3300</v>
      </c>
      <c r="F18" s="40">
        <f>+D18-E18</f>
        <v>2700</v>
      </c>
      <c r="G18" s="23"/>
      <c r="I18" t="s">
        <v>107</v>
      </c>
    </row>
    <row r="19" spans="1:9" x14ac:dyDescent="0.2">
      <c r="A19" s="3"/>
      <c r="B19" s="51" t="s">
        <v>22</v>
      </c>
      <c r="D19" s="40">
        <v>7300</v>
      </c>
      <c r="E19" s="40">
        <v>600</v>
      </c>
      <c r="F19" s="40">
        <f>+D19-E19</f>
        <v>6700</v>
      </c>
      <c r="G19" s="23"/>
      <c r="I19" t="s">
        <v>107</v>
      </c>
    </row>
    <row r="20" spans="1:9" x14ac:dyDescent="0.2">
      <c r="B20" s="51" t="s">
        <v>109</v>
      </c>
      <c r="D20" s="40">
        <v>3000</v>
      </c>
      <c r="E20" s="40">
        <v>0</v>
      </c>
      <c r="F20" s="40">
        <f t="shared" ref="F20" si="2">+D20-E20</f>
        <v>3000</v>
      </c>
      <c r="G20" s="23"/>
      <c r="I20" t="s">
        <v>110</v>
      </c>
    </row>
    <row r="21" spans="1:9" x14ac:dyDescent="0.2">
      <c r="B21" s="51" t="s">
        <v>111</v>
      </c>
      <c r="D21" s="40">
        <v>0</v>
      </c>
      <c r="E21" s="40">
        <v>0</v>
      </c>
      <c r="F21" s="40">
        <f>+D21-E21</f>
        <v>0</v>
      </c>
      <c r="G21" s="23"/>
      <c r="I21" s="51" t="s">
        <v>112</v>
      </c>
    </row>
    <row r="22" spans="1:9" x14ac:dyDescent="0.2">
      <c r="B22" s="51" t="s">
        <v>113</v>
      </c>
      <c r="D22" s="40">
        <v>10000</v>
      </c>
      <c r="E22" s="40">
        <v>3000</v>
      </c>
      <c r="F22" s="40">
        <f>+D22-E22</f>
        <v>7000</v>
      </c>
      <c r="G22" s="23"/>
      <c r="I22" s="51" t="s">
        <v>107</v>
      </c>
    </row>
    <row r="23" spans="1:9" x14ac:dyDescent="0.2">
      <c r="B23" s="51" t="s">
        <v>114</v>
      </c>
      <c r="D23" s="40"/>
      <c r="E23" s="40"/>
      <c r="F23" s="40"/>
      <c r="G23" s="23"/>
      <c r="I23" s="51" t="s">
        <v>112</v>
      </c>
    </row>
    <row r="24" spans="1:9" x14ac:dyDescent="0.2">
      <c r="B24" s="51"/>
      <c r="D24" s="40"/>
      <c r="E24" s="40"/>
      <c r="F24" s="40"/>
      <c r="G24" s="23"/>
      <c r="I24" s="51"/>
    </row>
    <row r="25" spans="1:9" x14ac:dyDescent="0.2">
      <c r="B25" s="51"/>
      <c r="D25" s="40"/>
      <c r="E25" s="40"/>
      <c r="F25" s="40"/>
      <c r="G25" s="23"/>
      <c r="I25" s="51"/>
    </row>
    <row r="26" spans="1:9" x14ac:dyDescent="0.2">
      <c r="B26" s="51"/>
      <c r="D26" s="40"/>
      <c r="E26" s="40"/>
      <c r="F26" s="40"/>
      <c r="G26" s="23"/>
      <c r="I26" s="51"/>
    </row>
    <row r="27" spans="1:9" x14ac:dyDescent="0.2">
      <c r="D27" s="40">
        <v>0</v>
      </c>
      <c r="E27" s="40">
        <v>0</v>
      </c>
      <c r="F27" s="41">
        <f t="shared" ref="F27" si="3">+D27-E27</f>
        <v>0</v>
      </c>
      <c r="G27" s="23"/>
    </row>
    <row r="28" spans="1:9" x14ac:dyDescent="0.2">
      <c r="C28" s="3" t="s">
        <v>26</v>
      </c>
      <c r="D28" s="40"/>
      <c r="E28" s="40"/>
      <c r="F28" s="40"/>
      <c r="G28" s="63">
        <f>SUM(F16:F27)</f>
        <v>20050</v>
      </c>
    </row>
    <row r="29" spans="1:9" x14ac:dyDescent="0.2">
      <c r="C29" s="3"/>
      <c r="D29" s="40"/>
      <c r="E29" s="40"/>
      <c r="F29" s="40"/>
      <c r="G29" s="43"/>
    </row>
    <row r="30" spans="1:9" x14ac:dyDescent="0.2">
      <c r="C30" s="3" t="s">
        <v>28</v>
      </c>
      <c r="D30" s="40"/>
      <c r="E30" s="40"/>
      <c r="F30" s="40"/>
      <c r="G30" s="42">
        <f>SUM(G13:G28)</f>
        <v>39675</v>
      </c>
      <c r="I30" s="1"/>
    </row>
    <row r="31" spans="1:9" x14ac:dyDescent="0.2">
      <c r="D31" s="40"/>
      <c r="E31" s="40"/>
      <c r="F31" s="40"/>
      <c r="G31" s="20"/>
      <c r="I31" s="1"/>
    </row>
    <row r="32" spans="1:9" x14ac:dyDescent="0.2">
      <c r="A32" s="3" t="s">
        <v>29</v>
      </c>
      <c r="D32" s="40"/>
      <c r="E32" s="40"/>
      <c r="F32" s="40"/>
      <c r="G32" s="20"/>
      <c r="I32" s="1"/>
    </row>
    <row r="33" spans="1:9" x14ac:dyDescent="0.2">
      <c r="D33" s="40"/>
      <c r="E33" s="40"/>
      <c r="F33" s="40"/>
      <c r="G33" s="20"/>
      <c r="I33" s="1"/>
    </row>
    <row r="34" spans="1:9" x14ac:dyDescent="0.2">
      <c r="B34" s="51" t="s">
        <v>30</v>
      </c>
      <c r="D34" s="40">
        <v>0</v>
      </c>
      <c r="E34" s="40">
        <v>12000</v>
      </c>
      <c r="F34" s="40">
        <f>+D34-E34</f>
        <v>-12000</v>
      </c>
      <c r="G34" s="20"/>
      <c r="I34" s="1" t="s">
        <v>115</v>
      </c>
    </row>
    <row r="35" spans="1:9" x14ac:dyDescent="0.2">
      <c r="B35" s="51" t="s">
        <v>32</v>
      </c>
      <c r="D35" s="40">
        <v>0</v>
      </c>
      <c r="E35" s="40">
        <v>3960</v>
      </c>
      <c r="F35" s="40">
        <f t="shared" ref="F35" si="4">+D35-E35</f>
        <v>-3960</v>
      </c>
      <c r="G35" s="20"/>
      <c r="I35" s="1" t="s">
        <v>116</v>
      </c>
    </row>
    <row r="36" spans="1:9" x14ac:dyDescent="0.2">
      <c r="B36" s="51" t="s">
        <v>34</v>
      </c>
      <c r="D36" s="40">
        <v>0</v>
      </c>
      <c r="E36" s="40">
        <v>2020</v>
      </c>
      <c r="F36" s="40">
        <f>+D36-E36</f>
        <v>-2020</v>
      </c>
      <c r="G36" s="20"/>
      <c r="I36" s="1" t="s">
        <v>117</v>
      </c>
    </row>
    <row r="37" spans="1:9" x14ac:dyDescent="0.2">
      <c r="B37" s="51" t="s">
        <v>38</v>
      </c>
      <c r="D37" s="40">
        <v>0</v>
      </c>
      <c r="E37" s="40">
        <v>500</v>
      </c>
      <c r="F37" s="40">
        <f t="shared" ref="F37:F39" si="5">+D37-E37</f>
        <v>-500</v>
      </c>
      <c r="G37" s="20"/>
      <c r="I37" s="51" t="s">
        <v>118</v>
      </c>
    </row>
    <row r="38" spans="1:9" x14ac:dyDescent="0.2">
      <c r="B38" s="51" t="s">
        <v>119</v>
      </c>
      <c r="D38" s="40">
        <v>0</v>
      </c>
      <c r="E38" s="40">
        <v>0</v>
      </c>
      <c r="F38" s="40">
        <f t="shared" si="5"/>
        <v>0</v>
      </c>
      <c r="G38" s="20"/>
      <c r="I38" s="52" t="s">
        <v>120</v>
      </c>
    </row>
    <row r="39" spans="1:9" x14ac:dyDescent="0.2">
      <c r="B39" s="51" t="s">
        <v>121</v>
      </c>
      <c r="D39" s="40">
        <v>0</v>
      </c>
      <c r="E39" s="40">
        <v>200</v>
      </c>
      <c r="F39" s="40">
        <f t="shared" si="5"/>
        <v>-200</v>
      </c>
      <c r="G39" s="20"/>
      <c r="I39" s="51" t="s">
        <v>39</v>
      </c>
    </row>
    <row r="40" spans="1:9" x14ac:dyDescent="0.2">
      <c r="B40" s="51" t="s">
        <v>122</v>
      </c>
      <c r="D40" s="40">
        <v>0</v>
      </c>
      <c r="E40" s="40"/>
      <c r="F40" s="40">
        <f>+D40-E40</f>
        <v>0</v>
      </c>
      <c r="G40" s="20"/>
      <c r="I40" t="s">
        <v>123</v>
      </c>
    </row>
    <row r="41" spans="1:9" x14ac:dyDescent="0.2">
      <c r="B41" s="51" t="s">
        <v>124</v>
      </c>
      <c r="D41" s="40">
        <v>0</v>
      </c>
      <c r="E41" s="40">
        <v>300</v>
      </c>
      <c r="F41" s="40">
        <f>+D41-E41</f>
        <v>-300</v>
      </c>
      <c r="G41" s="20"/>
      <c r="I41" s="51" t="s">
        <v>39</v>
      </c>
    </row>
    <row r="42" spans="1:9" x14ac:dyDescent="0.2">
      <c r="B42" s="51"/>
      <c r="D42" s="40">
        <v>0</v>
      </c>
      <c r="E42" s="40">
        <v>0</v>
      </c>
      <c r="F42" s="45">
        <v>0</v>
      </c>
      <c r="G42" s="20"/>
      <c r="I42" s="1"/>
    </row>
    <row r="43" spans="1:9" x14ac:dyDescent="0.2">
      <c r="B43" s="51"/>
      <c r="C43" s="3" t="s">
        <v>47</v>
      </c>
      <c r="D43" s="40"/>
      <c r="E43" s="40"/>
      <c r="F43" s="40"/>
      <c r="G43" s="42">
        <f>SUM(F33:F42)</f>
        <v>-18980</v>
      </c>
      <c r="I43" s="1"/>
    </row>
    <row r="44" spans="1:9" x14ac:dyDescent="0.2">
      <c r="B44" s="51"/>
      <c r="D44" s="40"/>
      <c r="E44" s="40"/>
      <c r="F44" s="40"/>
      <c r="G44" s="20"/>
      <c r="I44" s="1"/>
    </row>
    <row r="45" spans="1:9" x14ac:dyDescent="0.2">
      <c r="A45" s="3" t="s">
        <v>48</v>
      </c>
      <c r="D45" s="40"/>
      <c r="E45" s="40"/>
      <c r="F45" s="40"/>
      <c r="G45" s="20"/>
      <c r="I45" s="1"/>
    </row>
    <row r="46" spans="1:9" x14ac:dyDescent="0.2">
      <c r="D46" s="40"/>
      <c r="E46" s="40"/>
      <c r="F46" s="40"/>
      <c r="G46" s="20"/>
      <c r="I46" s="1"/>
    </row>
    <row r="47" spans="1:9" x14ac:dyDescent="0.2">
      <c r="B47" s="51" t="s">
        <v>125</v>
      </c>
      <c r="D47" s="40">
        <v>0</v>
      </c>
      <c r="E47" s="40">
        <v>200</v>
      </c>
      <c r="F47" s="40">
        <f>+D47-E47</f>
        <v>-200</v>
      </c>
      <c r="G47" s="20"/>
      <c r="I47" t="s">
        <v>39</v>
      </c>
    </row>
    <row r="48" spans="1:9" x14ac:dyDescent="0.2">
      <c r="B48" s="51" t="s">
        <v>126</v>
      </c>
      <c r="D48" s="40">
        <v>0</v>
      </c>
      <c r="E48" s="40">
        <v>200</v>
      </c>
      <c r="F48" s="40">
        <f>+D48-E48</f>
        <v>-200</v>
      </c>
      <c r="G48" s="20"/>
      <c r="I48" s="51" t="s">
        <v>127</v>
      </c>
    </row>
    <row r="49" spans="1:9" x14ac:dyDescent="0.2">
      <c r="D49" s="40">
        <v>0</v>
      </c>
      <c r="E49" s="40">
        <v>0</v>
      </c>
      <c r="F49" s="45">
        <v>0</v>
      </c>
    </row>
    <row r="50" spans="1:9" x14ac:dyDescent="0.2">
      <c r="C50" s="3" t="s">
        <v>50</v>
      </c>
      <c r="D50" s="40"/>
      <c r="E50" s="40"/>
      <c r="F50" s="40"/>
      <c r="G50" s="46">
        <f>SUM(F46:F49)</f>
        <v>-400</v>
      </c>
    </row>
    <row r="51" spans="1:9" x14ac:dyDescent="0.2">
      <c r="D51" s="40"/>
      <c r="E51" s="40"/>
      <c r="F51" s="40"/>
      <c r="G51" s="40"/>
    </row>
    <row r="52" spans="1:9" x14ac:dyDescent="0.2">
      <c r="C52" s="3" t="s">
        <v>66</v>
      </c>
      <c r="D52" s="40"/>
      <c r="E52" s="40"/>
      <c r="F52" s="40"/>
      <c r="G52" s="40">
        <f>+G30+G43+G50</f>
        <v>20295</v>
      </c>
    </row>
    <row r="53" spans="1:9" x14ac:dyDescent="0.2">
      <c r="D53" s="40"/>
      <c r="E53" s="40"/>
      <c r="F53" s="40"/>
      <c r="G53" s="40"/>
      <c r="I53" s="1"/>
    </row>
    <row r="54" spans="1:9" x14ac:dyDescent="0.2">
      <c r="D54" s="10"/>
      <c r="E54" s="13"/>
      <c r="F54" s="40"/>
      <c r="G54" s="20"/>
    </row>
    <row r="55" spans="1:9" x14ac:dyDescent="0.2">
      <c r="A55" s="3" t="s">
        <v>128</v>
      </c>
      <c r="D55" s="13"/>
      <c r="E55" s="13"/>
      <c r="F55" s="40"/>
      <c r="G55" s="20"/>
    </row>
    <row r="56" spans="1:9" x14ac:dyDescent="0.2">
      <c r="A56" s="3"/>
      <c r="D56" s="13"/>
      <c r="E56" s="13"/>
      <c r="F56" s="40"/>
      <c r="G56" s="20"/>
    </row>
    <row r="57" spans="1:9" x14ac:dyDescent="0.2">
      <c r="A57" s="3"/>
      <c r="B57" s="51" t="s">
        <v>57</v>
      </c>
      <c r="D57" s="40">
        <v>1600</v>
      </c>
      <c r="E57" s="40">
        <v>1710</v>
      </c>
      <c r="F57" s="40">
        <f t="shared" ref="F57:F63" si="6">+D57-E57</f>
        <v>-110</v>
      </c>
      <c r="G57" s="20"/>
      <c r="I57" s="51" t="s">
        <v>129</v>
      </c>
    </row>
    <row r="58" spans="1:9" x14ac:dyDescent="0.2">
      <c r="A58" s="3"/>
      <c r="B58" s="51" t="s">
        <v>130</v>
      </c>
      <c r="D58" s="40">
        <v>0</v>
      </c>
      <c r="E58" s="40">
        <v>900</v>
      </c>
      <c r="F58" s="40">
        <f t="shared" si="6"/>
        <v>-900</v>
      </c>
      <c r="G58" s="40"/>
      <c r="H58" s="13"/>
      <c r="I58" s="51" t="s">
        <v>131</v>
      </c>
    </row>
    <row r="59" spans="1:9" x14ac:dyDescent="0.2">
      <c r="A59" s="3"/>
      <c r="B59" s="51" t="s">
        <v>58</v>
      </c>
      <c r="D59" s="40">
        <v>0</v>
      </c>
      <c r="E59" s="40">
        <v>550</v>
      </c>
      <c r="F59" s="40">
        <f t="shared" si="6"/>
        <v>-550</v>
      </c>
      <c r="G59" s="40"/>
      <c r="H59" s="13"/>
      <c r="I59" s="51" t="s">
        <v>39</v>
      </c>
    </row>
    <row r="60" spans="1:9" x14ac:dyDescent="0.2">
      <c r="A60" s="3"/>
      <c r="B60" s="51" t="s">
        <v>45</v>
      </c>
      <c r="D60" s="40">
        <v>0</v>
      </c>
      <c r="E60" s="40">
        <v>600</v>
      </c>
      <c r="F60" s="40">
        <f t="shared" si="6"/>
        <v>-600</v>
      </c>
      <c r="G60" s="40"/>
      <c r="H60" s="13"/>
      <c r="I60" s="51" t="s">
        <v>132</v>
      </c>
    </row>
    <row r="61" spans="1:9" x14ac:dyDescent="0.2">
      <c r="A61" s="3"/>
      <c r="B61" s="51" t="s">
        <v>61</v>
      </c>
      <c r="D61" s="40">
        <v>0</v>
      </c>
      <c r="E61" s="40">
        <v>200</v>
      </c>
      <c r="F61" s="40">
        <f t="shared" si="6"/>
        <v>-200</v>
      </c>
      <c r="G61" s="40"/>
      <c r="H61" s="13"/>
      <c r="I61" s="51"/>
    </row>
    <row r="62" spans="1:9" x14ac:dyDescent="0.2">
      <c r="A62" s="3"/>
      <c r="B62" s="51" t="s">
        <v>133</v>
      </c>
      <c r="D62" s="40">
        <v>0</v>
      </c>
      <c r="E62" s="40">
        <v>200</v>
      </c>
      <c r="F62" s="40">
        <f t="shared" si="6"/>
        <v>-200</v>
      </c>
      <c r="G62" s="40"/>
      <c r="H62" s="13"/>
      <c r="I62" s="51"/>
    </row>
    <row r="63" spans="1:9" x14ac:dyDescent="0.2">
      <c r="D63" s="40">
        <v>0</v>
      </c>
      <c r="E63" s="40">
        <v>0</v>
      </c>
      <c r="F63" s="41">
        <f t="shared" si="6"/>
        <v>0</v>
      </c>
      <c r="G63" s="23"/>
    </row>
    <row r="64" spans="1:9" x14ac:dyDescent="0.2">
      <c r="C64" s="3" t="s">
        <v>65</v>
      </c>
      <c r="D64" s="40"/>
      <c r="E64" s="40"/>
      <c r="F64" s="40"/>
      <c r="G64" s="64">
        <f>SUM(F56:F63)</f>
        <v>-2560</v>
      </c>
    </row>
    <row r="65" spans="1:9" x14ac:dyDescent="0.2">
      <c r="C65" s="3"/>
      <c r="D65" s="40"/>
      <c r="E65" s="40"/>
      <c r="F65" s="40"/>
      <c r="G65" s="64"/>
    </row>
    <row r="66" spans="1:9" x14ac:dyDescent="0.2">
      <c r="A66" s="3" t="s">
        <v>67</v>
      </c>
      <c r="D66" s="40"/>
      <c r="E66" s="40"/>
      <c r="F66" s="40"/>
      <c r="G66" s="23"/>
    </row>
    <row r="67" spans="1:9" x14ac:dyDescent="0.2">
      <c r="A67" s="3"/>
      <c r="D67" s="40"/>
      <c r="E67" s="40"/>
      <c r="F67" s="40"/>
      <c r="G67" s="23"/>
    </row>
    <row r="68" spans="1:9" x14ac:dyDescent="0.2">
      <c r="A68" s="3"/>
      <c r="B68" s="51" t="s">
        <v>68</v>
      </c>
      <c r="D68" s="40"/>
      <c r="E68" s="40"/>
      <c r="F68" s="40">
        <f>+D68-E68</f>
        <v>0</v>
      </c>
      <c r="G68" s="20"/>
      <c r="I68" s="52" t="s">
        <v>134</v>
      </c>
    </row>
    <row r="69" spans="1:9" x14ac:dyDescent="0.2">
      <c r="B69" s="51" t="s">
        <v>135</v>
      </c>
      <c r="D69" s="40">
        <v>0</v>
      </c>
      <c r="E69" s="40">
        <v>-3750</v>
      </c>
      <c r="F69" s="40">
        <f>+D69-E69</f>
        <v>3750</v>
      </c>
      <c r="G69" s="23"/>
      <c r="I69" t="s">
        <v>136</v>
      </c>
    </row>
    <row r="70" spans="1:9" x14ac:dyDescent="0.2">
      <c r="B70" t="s">
        <v>137</v>
      </c>
      <c r="D70" s="40">
        <v>0</v>
      </c>
      <c r="E70" s="40">
        <v>0</v>
      </c>
      <c r="F70" s="40">
        <v>0</v>
      </c>
      <c r="G70" s="23"/>
    </row>
    <row r="71" spans="1:9" x14ac:dyDescent="0.2">
      <c r="B71" t="s">
        <v>69</v>
      </c>
      <c r="D71" s="40">
        <v>0</v>
      </c>
      <c r="E71" s="40">
        <v>1000</v>
      </c>
      <c r="F71" s="40">
        <f>+D71-E71</f>
        <v>-1000</v>
      </c>
      <c r="G71" s="23"/>
      <c r="I71" s="51"/>
    </row>
    <row r="72" spans="1:9" x14ac:dyDescent="0.2">
      <c r="D72" s="40">
        <v>0</v>
      </c>
      <c r="E72" s="40">
        <v>0</v>
      </c>
      <c r="F72" s="41">
        <f>+D72-E72</f>
        <v>0</v>
      </c>
      <c r="G72" s="23"/>
    </row>
    <row r="73" spans="1:9" x14ac:dyDescent="0.2">
      <c r="C73" s="3" t="s">
        <v>76</v>
      </c>
      <c r="D73" s="40"/>
      <c r="E73" s="40"/>
      <c r="F73" s="40"/>
      <c r="G73" s="64">
        <f>SUM(F67:F72)</f>
        <v>2750</v>
      </c>
    </row>
    <row r="74" spans="1:9" x14ac:dyDescent="0.2">
      <c r="C74" s="3"/>
      <c r="D74" s="40"/>
      <c r="E74" s="40"/>
      <c r="F74" s="40"/>
      <c r="G74" s="64"/>
    </row>
    <row r="75" spans="1:9" x14ac:dyDescent="0.2">
      <c r="C75" s="3"/>
      <c r="D75" s="40"/>
      <c r="E75" s="40"/>
      <c r="F75" s="40"/>
      <c r="G75" s="64"/>
    </row>
    <row r="76" spans="1:9" x14ac:dyDescent="0.2">
      <c r="C76" s="3"/>
      <c r="D76" s="40"/>
      <c r="E76" s="40"/>
      <c r="F76" s="40"/>
      <c r="G76" s="64"/>
    </row>
    <row r="77" spans="1:9" x14ac:dyDescent="0.2">
      <c r="D77" s="40"/>
      <c r="E77" s="40"/>
      <c r="F77" s="40"/>
      <c r="G77" s="23"/>
    </row>
    <row r="78" spans="1:9" x14ac:dyDescent="0.2">
      <c r="A78" s="3" t="s">
        <v>138</v>
      </c>
      <c r="D78" s="40"/>
      <c r="E78" s="40"/>
      <c r="F78" s="40"/>
      <c r="G78" s="23"/>
    </row>
    <row r="79" spans="1:9" x14ac:dyDescent="0.2">
      <c r="A79" s="3"/>
      <c r="D79" s="40"/>
      <c r="E79" s="40"/>
      <c r="F79" s="40"/>
      <c r="G79" s="23"/>
    </row>
    <row r="80" spans="1:9" x14ac:dyDescent="0.2">
      <c r="B80" t="s">
        <v>80</v>
      </c>
      <c r="D80" s="40">
        <v>0</v>
      </c>
      <c r="E80" s="40">
        <v>1000</v>
      </c>
      <c r="F80" s="40">
        <f t="shared" ref="F80:F95" si="7">+D80-E80</f>
        <v>-1000</v>
      </c>
      <c r="G80" s="23"/>
      <c r="I80" s="3" t="s">
        <v>139</v>
      </c>
    </row>
    <row r="81" spans="1:9" x14ac:dyDescent="0.2">
      <c r="B81" t="s">
        <v>140</v>
      </c>
      <c r="D81" s="40">
        <v>0</v>
      </c>
      <c r="E81" s="40">
        <v>1500</v>
      </c>
      <c r="F81" s="40">
        <f t="shared" si="7"/>
        <v>-1500</v>
      </c>
      <c r="G81" s="23"/>
      <c r="I81" t="s">
        <v>141</v>
      </c>
    </row>
    <row r="82" spans="1:9" x14ac:dyDescent="0.2">
      <c r="B82" t="s">
        <v>142</v>
      </c>
      <c r="D82" s="40">
        <v>0</v>
      </c>
      <c r="E82" s="40">
        <v>300</v>
      </c>
      <c r="F82" s="40">
        <f t="shared" si="7"/>
        <v>-300</v>
      </c>
      <c r="G82" s="23"/>
      <c r="I82" t="s">
        <v>39</v>
      </c>
    </row>
    <row r="83" spans="1:9" x14ac:dyDescent="0.2">
      <c r="B83" t="s">
        <v>81</v>
      </c>
      <c r="D83" s="40">
        <v>0</v>
      </c>
      <c r="E83" s="40">
        <v>600</v>
      </c>
      <c r="F83" s="40">
        <f t="shared" si="7"/>
        <v>-600</v>
      </c>
      <c r="G83" s="23"/>
      <c r="I83" s="51" t="s">
        <v>39</v>
      </c>
    </row>
    <row r="84" spans="1:9" x14ac:dyDescent="0.2">
      <c r="B84" s="51" t="s">
        <v>143</v>
      </c>
      <c r="D84" s="40">
        <v>0</v>
      </c>
      <c r="E84" s="40">
        <v>150</v>
      </c>
      <c r="F84" s="40">
        <f t="shared" si="7"/>
        <v>-150</v>
      </c>
      <c r="G84" s="23"/>
    </row>
    <row r="85" spans="1:9" x14ac:dyDescent="0.2">
      <c r="D85" s="40">
        <v>0</v>
      </c>
      <c r="E85" s="40">
        <v>0</v>
      </c>
      <c r="F85" s="41">
        <f t="shared" si="7"/>
        <v>0</v>
      </c>
      <c r="G85" s="23"/>
    </row>
    <row r="86" spans="1:9" x14ac:dyDescent="0.2">
      <c r="C86" s="3" t="s">
        <v>144</v>
      </c>
      <c r="D86" s="40"/>
      <c r="E86" s="40"/>
      <c r="F86" s="40"/>
      <c r="G86" s="64">
        <f>SUM(F79:F85)</f>
        <v>-3550</v>
      </c>
    </row>
    <row r="87" spans="1:9" x14ac:dyDescent="0.2">
      <c r="D87" s="40"/>
      <c r="E87" s="40"/>
      <c r="F87" s="40"/>
      <c r="G87" s="23"/>
    </row>
    <row r="88" spans="1:9" x14ac:dyDescent="0.2">
      <c r="D88" s="40"/>
      <c r="E88" s="40"/>
      <c r="F88" s="40"/>
      <c r="G88" s="23"/>
    </row>
    <row r="89" spans="1:9" x14ac:dyDescent="0.2">
      <c r="A89" s="3" t="s">
        <v>145</v>
      </c>
      <c r="D89" s="40"/>
      <c r="E89" s="40"/>
      <c r="F89" s="40"/>
      <c r="G89" s="23"/>
    </row>
    <row r="90" spans="1:9" x14ac:dyDescent="0.2">
      <c r="A90" s="3"/>
      <c r="D90" s="40"/>
      <c r="E90" s="40"/>
      <c r="F90" s="40"/>
      <c r="G90" s="23"/>
    </row>
    <row r="91" spans="1:9" x14ac:dyDescent="0.2">
      <c r="B91" s="51" t="s">
        <v>85</v>
      </c>
      <c r="D91" s="40">
        <v>0</v>
      </c>
      <c r="E91" s="40">
        <v>2000</v>
      </c>
      <c r="F91" s="40">
        <f t="shared" si="7"/>
        <v>-2000</v>
      </c>
      <c r="G91" s="23"/>
      <c r="I91" s="51" t="s">
        <v>146</v>
      </c>
    </row>
    <row r="92" spans="1:9" x14ac:dyDescent="0.2">
      <c r="B92" s="51" t="s">
        <v>87</v>
      </c>
      <c r="D92" s="40">
        <v>0</v>
      </c>
      <c r="E92" s="40">
        <v>100</v>
      </c>
      <c r="F92" s="40">
        <f t="shared" si="7"/>
        <v>-100</v>
      </c>
      <c r="G92" s="23"/>
      <c r="I92" s="51" t="s">
        <v>147</v>
      </c>
    </row>
    <row r="93" spans="1:9" x14ac:dyDescent="0.2">
      <c r="B93" s="51" t="s">
        <v>148</v>
      </c>
      <c r="D93" s="40">
        <v>0</v>
      </c>
      <c r="E93" s="40">
        <v>0</v>
      </c>
      <c r="F93" s="40">
        <f t="shared" si="7"/>
        <v>0</v>
      </c>
      <c r="G93" s="23"/>
      <c r="I93" s="51"/>
    </row>
    <row r="94" spans="1:9" x14ac:dyDescent="0.2">
      <c r="B94" s="51" t="s">
        <v>97</v>
      </c>
      <c r="D94" s="40">
        <v>0</v>
      </c>
      <c r="E94" s="40">
        <v>100</v>
      </c>
      <c r="F94" s="40">
        <f t="shared" si="7"/>
        <v>-100</v>
      </c>
      <c r="G94" s="23"/>
      <c r="I94" t="s">
        <v>149</v>
      </c>
    </row>
    <row r="95" spans="1:9" x14ac:dyDescent="0.2">
      <c r="D95" s="40">
        <v>0</v>
      </c>
      <c r="E95" s="40">
        <v>0</v>
      </c>
      <c r="F95" s="41">
        <f t="shared" si="7"/>
        <v>0</v>
      </c>
      <c r="G95" s="23"/>
    </row>
    <row r="96" spans="1:9" x14ac:dyDescent="0.2">
      <c r="C96" s="3" t="s">
        <v>99</v>
      </c>
      <c r="D96" s="40"/>
      <c r="E96" s="40"/>
      <c r="F96" s="40"/>
      <c r="G96" s="63">
        <f>SUM(F90:F95)</f>
        <v>-2200</v>
      </c>
    </row>
    <row r="97" spans="1:7" x14ac:dyDescent="0.2">
      <c r="D97" s="44"/>
      <c r="E97" s="44"/>
      <c r="F97" s="44"/>
      <c r="G97" s="64"/>
    </row>
    <row r="98" spans="1:7" ht="13.5" thickBot="1" x14ac:dyDescent="0.25">
      <c r="C98" s="3" t="s">
        <v>100</v>
      </c>
      <c r="D98" s="44"/>
      <c r="E98" s="44"/>
      <c r="F98" s="44"/>
      <c r="G98" s="65">
        <f>SUM(G52:G96)</f>
        <v>14735</v>
      </c>
    </row>
    <row r="99" spans="1:7" ht="13.5" thickTop="1" x14ac:dyDescent="0.2"/>
    <row r="102" spans="1:7" x14ac:dyDescent="0.2">
      <c r="A102" s="39"/>
      <c r="B102" s="39"/>
      <c r="C102" s="39"/>
      <c r="D102" s="39"/>
      <c r="E102" s="39"/>
      <c r="F102" s="39"/>
      <c r="G102" s="39"/>
    </row>
    <row r="104" spans="1:7" x14ac:dyDescent="0.2">
      <c r="C104" s="51" t="s">
        <v>150</v>
      </c>
    </row>
    <row r="105" spans="1:7" x14ac:dyDescent="0.2">
      <c r="C105" s="51" t="s">
        <v>151</v>
      </c>
      <c r="D105">
        <v>1000</v>
      </c>
    </row>
    <row r="106" spans="1:7" x14ac:dyDescent="0.2">
      <c r="C106" s="51" t="s">
        <v>152</v>
      </c>
      <c r="D106">
        <v>1000</v>
      </c>
    </row>
    <row r="107" spans="1:7" x14ac:dyDescent="0.2">
      <c r="C107" s="51" t="s">
        <v>153</v>
      </c>
      <c r="D107">
        <v>1000</v>
      </c>
    </row>
    <row r="108" spans="1:7" x14ac:dyDescent="0.2">
      <c r="C108" s="51" t="s">
        <v>154</v>
      </c>
      <c r="D108">
        <v>1000</v>
      </c>
    </row>
    <row r="109" spans="1:7" x14ac:dyDescent="0.2">
      <c r="C109" s="51" t="s">
        <v>155</v>
      </c>
      <c r="D109">
        <v>1100</v>
      </c>
    </row>
    <row r="111" spans="1:7" ht="13.5" thickBot="1" x14ac:dyDescent="0.25">
      <c r="D111" s="49">
        <f>SUM(D105:D110)</f>
        <v>5100</v>
      </c>
    </row>
    <row r="112" spans="1:7" ht="13.5" thickTop="1" x14ac:dyDescent="0.2"/>
    <row r="113" spans="3:4" x14ac:dyDescent="0.2">
      <c r="C113" s="51" t="s">
        <v>156</v>
      </c>
    </row>
    <row r="114" spans="3:4" x14ac:dyDescent="0.2">
      <c r="C114" s="51" t="s">
        <v>157</v>
      </c>
      <c r="D114">
        <v>300</v>
      </c>
    </row>
    <row r="115" spans="3:4" x14ac:dyDescent="0.2">
      <c r="C115" s="51" t="s">
        <v>158</v>
      </c>
      <c r="D115">
        <v>100</v>
      </c>
    </row>
    <row r="116" spans="3:4" x14ac:dyDescent="0.2">
      <c r="C116" s="51" t="s">
        <v>159</v>
      </c>
      <c r="D116">
        <v>150</v>
      </c>
    </row>
    <row r="117" spans="3:4" x14ac:dyDescent="0.2">
      <c r="C117" s="51" t="s">
        <v>160</v>
      </c>
      <c r="D117">
        <v>100</v>
      </c>
    </row>
    <row r="118" spans="3:4" x14ac:dyDescent="0.2">
      <c r="C118" s="51" t="s">
        <v>161</v>
      </c>
      <c r="D118">
        <v>100</v>
      </c>
    </row>
    <row r="120" spans="3:4" ht="13.5" thickBot="1" x14ac:dyDescent="0.25">
      <c r="D120" s="49">
        <f>SUM(D114:D119)</f>
        <v>750</v>
      </c>
    </row>
    <row r="121" spans="3:4" ht="13.5" thickTop="1" x14ac:dyDescent="0.2"/>
  </sheetData>
  <mergeCells count="2">
    <mergeCell ref="A1:G1"/>
    <mergeCell ref="A2:G2"/>
  </mergeCells>
  <phoneticPr fontId="3" type="noConversion"/>
  <printOptions horizontalCentered="1"/>
  <pageMargins left="0" right="0" top="0" bottom="0" header="0" footer="0"/>
  <pageSetup scale="77" fitToHeight="2" orientation="landscape" r:id="rId1"/>
  <headerFooter alignWithMargins="0"/>
  <rowBreaks count="1" manualBreakCount="1">
    <brk id="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6"/>
  <sheetViews>
    <sheetView workbookViewId="0">
      <selection activeCell="H25" sqref="H25"/>
    </sheetView>
  </sheetViews>
  <sheetFormatPr defaultRowHeight="12.75" x14ac:dyDescent="0.2"/>
  <cols>
    <col min="1" max="1" width="4.7109375" customWidth="1"/>
    <col min="7" max="7" width="2.28515625" customWidth="1"/>
    <col min="9" max="9" width="2.7109375" customWidth="1"/>
    <col min="11" max="11" width="2.28515625" customWidth="1"/>
  </cols>
  <sheetData>
    <row r="1" spans="1:13" x14ac:dyDescent="0.2">
      <c r="A1" s="71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x14ac:dyDescent="0.2">
      <c r="A2" s="71" t="s">
        <v>101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x14ac:dyDescent="0.2">
      <c r="A3" s="71" t="s">
        <v>128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x14ac:dyDescent="0.2">
      <c r="A4" s="62"/>
    </row>
    <row r="5" spans="1:13" x14ac:dyDescent="0.2">
      <c r="F5" s="75" t="s">
        <v>162</v>
      </c>
      <c r="G5" s="75"/>
      <c r="H5" s="75"/>
      <c r="I5" s="50"/>
      <c r="J5" s="75" t="s">
        <v>163</v>
      </c>
      <c r="K5" s="75"/>
      <c r="L5" s="75"/>
    </row>
    <row r="6" spans="1:13" x14ac:dyDescent="0.2">
      <c r="B6" s="51"/>
      <c r="F6" s="50" t="s">
        <v>2</v>
      </c>
      <c r="G6" s="50"/>
      <c r="H6" s="50" t="s">
        <v>164</v>
      </c>
      <c r="I6" s="50"/>
      <c r="J6" s="50" t="s">
        <v>2</v>
      </c>
      <c r="K6" s="50"/>
      <c r="L6" s="50" t="s">
        <v>164</v>
      </c>
    </row>
    <row r="8" spans="1:13" x14ac:dyDescent="0.2">
      <c r="B8" s="51" t="s">
        <v>57</v>
      </c>
    </row>
    <row r="9" spans="1:13" x14ac:dyDescent="0.2">
      <c r="B9" s="51" t="s">
        <v>130</v>
      </c>
    </row>
    <row r="10" spans="1:13" x14ac:dyDescent="0.2">
      <c r="B10" s="51" t="s">
        <v>58</v>
      </c>
    </row>
    <row r="11" spans="1:13" x14ac:dyDescent="0.2">
      <c r="B11" s="51" t="s">
        <v>45</v>
      </c>
    </row>
    <row r="12" spans="1:13" x14ac:dyDescent="0.2">
      <c r="B12" s="51" t="s">
        <v>165</v>
      </c>
    </row>
    <row r="13" spans="1:13" x14ac:dyDescent="0.2">
      <c r="B13" s="51" t="s">
        <v>133</v>
      </c>
    </row>
    <row r="14" spans="1:13" x14ac:dyDescent="0.2">
      <c r="B14" s="51"/>
    </row>
    <row r="15" spans="1:13" x14ac:dyDescent="0.2">
      <c r="B15" s="51"/>
    </row>
    <row r="16" spans="1:13" x14ac:dyDescent="0.2">
      <c r="B16" s="51"/>
    </row>
    <row r="17" spans="2:12" x14ac:dyDescent="0.2">
      <c r="B17" s="51"/>
    </row>
    <row r="18" spans="2:12" x14ac:dyDescent="0.2">
      <c r="B18" s="51"/>
    </row>
    <row r="19" spans="2:12" x14ac:dyDescent="0.2">
      <c r="B19" s="51"/>
    </row>
    <row r="20" spans="2:12" x14ac:dyDescent="0.2">
      <c r="B20" s="51"/>
    </row>
    <row r="21" spans="2:12" x14ac:dyDescent="0.2">
      <c r="B21" s="51"/>
    </row>
    <row r="22" spans="2:12" x14ac:dyDescent="0.2">
      <c r="B22" s="51"/>
    </row>
    <row r="23" spans="2:12" ht="13.5" thickBot="1" x14ac:dyDescent="0.25">
      <c r="B23" s="51"/>
      <c r="D23" s="51" t="s">
        <v>166</v>
      </c>
      <c r="F23" s="49">
        <f>SUM(F8:F22)</f>
        <v>0</v>
      </c>
      <c r="H23" s="49">
        <f>SUM(H8:H22)</f>
        <v>0</v>
      </c>
      <c r="J23" s="49">
        <f>SUM(J8:J22)</f>
        <v>0</v>
      </c>
      <c r="L23" s="49">
        <f>SUM(L8:L22)</f>
        <v>0</v>
      </c>
    </row>
    <row r="24" spans="2:12" ht="13.5" thickTop="1" x14ac:dyDescent="0.2">
      <c r="B24" s="51"/>
    </row>
    <row r="26" spans="2:12" x14ac:dyDescent="0.2">
      <c r="B26" s="51" t="s">
        <v>167</v>
      </c>
    </row>
  </sheetData>
  <mergeCells count="5">
    <mergeCell ref="F5:H5"/>
    <mergeCell ref="J5:L5"/>
    <mergeCell ref="A1:M1"/>
    <mergeCell ref="A2:M2"/>
    <mergeCell ref="A3:M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"/>
  <sheetViews>
    <sheetView workbookViewId="0">
      <selection activeCell="H9" sqref="H9"/>
    </sheetView>
  </sheetViews>
  <sheetFormatPr defaultRowHeight="12.75" x14ac:dyDescent="0.2"/>
  <cols>
    <col min="1" max="1" width="3.140625" customWidth="1"/>
    <col min="7" max="7" width="2.5703125" customWidth="1"/>
    <col min="9" max="9" width="3" customWidth="1"/>
    <col min="11" max="11" width="1.7109375" customWidth="1"/>
  </cols>
  <sheetData>
    <row r="1" spans="1:13" x14ac:dyDescent="0.2">
      <c r="A1" s="71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x14ac:dyDescent="0.2">
      <c r="A2" s="71" t="s">
        <v>101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x14ac:dyDescent="0.2">
      <c r="A3" s="71" t="s">
        <v>168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x14ac:dyDescent="0.2">
      <c r="A4" s="62"/>
    </row>
    <row r="5" spans="1:13" x14ac:dyDescent="0.2">
      <c r="F5" s="75" t="s">
        <v>162</v>
      </c>
      <c r="G5" s="75"/>
      <c r="H5" s="75"/>
      <c r="I5" s="50"/>
      <c r="J5" s="75" t="s">
        <v>163</v>
      </c>
      <c r="K5" s="75"/>
      <c r="L5" s="75"/>
    </row>
    <row r="6" spans="1:13" x14ac:dyDescent="0.2">
      <c r="B6" s="51"/>
      <c r="F6" s="50" t="s">
        <v>2</v>
      </c>
      <c r="G6" s="50"/>
      <c r="H6" s="50" t="s">
        <v>164</v>
      </c>
      <c r="I6" s="50"/>
      <c r="J6" s="50" t="s">
        <v>2</v>
      </c>
      <c r="K6" s="50"/>
      <c r="L6" s="50" t="s">
        <v>164</v>
      </c>
    </row>
    <row r="8" spans="1:13" x14ac:dyDescent="0.2">
      <c r="B8" s="51"/>
    </row>
    <row r="9" spans="1:13" x14ac:dyDescent="0.2">
      <c r="B9" s="51" t="s">
        <v>135</v>
      </c>
    </row>
    <row r="10" spans="1:13" x14ac:dyDescent="0.2">
      <c r="B10" t="s">
        <v>137</v>
      </c>
    </row>
    <row r="11" spans="1:13" x14ac:dyDescent="0.2">
      <c r="B11" t="s">
        <v>69</v>
      </c>
    </row>
    <row r="13" spans="1:13" x14ac:dyDescent="0.2">
      <c r="B13" s="51" t="s">
        <v>151</v>
      </c>
      <c r="H13">
        <v>1000</v>
      </c>
    </row>
    <row r="14" spans="1:13" x14ac:dyDescent="0.2">
      <c r="B14" s="51" t="s">
        <v>152</v>
      </c>
      <c r="H14">
        <v>1000</v>
      </c>
    </row>
    <row r="15" spans="1:13" x14ac:dyDescent="0.2">
      <c r="B15" s="51" t="s">
        <v>153</v>
      </c>
      <c r="H15">
        <v>1000</v>
      </c>
    </row>
    <row r="16" spans="1:13" x14ac:dyDescent="0.2">
      <c r="B16" s="51" t="s">
        <v>154</v>
      </c>
      <c r="H16">
        <v>1000</v>
      </c>
    </row>
    <row r="17" spans="2:8" x14ac:dyDescent="0.2">
      <c r="B17" s="51" t="s">
        <v>155</v>
      </c>
      <c r="H17">
        <v>1100</v>
      </c>
    </row>
    <row r="20" spans="2:8" x14ac:dyDescent="0.2">
      <c r="B20" s="51" t="s">
        <v>156</v>
      </c>
    </row>
    <row r="21" spans="2:8" x14ac:dyDescent="0.2">
      <c r="B21" s="51" t="s">
        <v>157</v>
      </c>
      <c r="H21">
        <v>300</v>
      </c>
    </row>
    <row r="22" spans="2:8" x14ac:dyDescent="0.2">
      <c r="B22" s="51" t="s">
        <v>158</v>
      </c>
      <c r="H22">
        <v>100</v>
      </c>
    </row>
    <row r="23" spans="2:8" x14ac:dyDescent="0.2">
      <c r="B23" s="51" t="s">
        <v>159</v>
      </c>
      <c r="H23">
        <v>150</v>
      </c>
    </row>
    <row r="24" spans="2:8" x14ac:dyDescent="0.2">
      <c r="B24" s="51" t="s">
        <v>160</v>
      </c>
      <c r="H24">
        <v>100</v>
      </c>
    </row>
    <row r="25" spans="2:8" x14ac:dyDescent="0.2">
      <c r="B25" s="51" t="s">
        <v>161</v>
      </c>
      <c r="H25">
        <v>100</v>
      </c>
    </row>
    <row r="36" spans="2:12" x14ac:dyDescent="0.2">
      <c r="B36" s="51"/>
    </row>
    <row r="37" spans="2:12" x14ac:dyDescent="0.2">
      <c r="B37" s="51"/>
    </row>
    <row r="38" spans="2:12" x14ac:dyDescent="0.2">
      <c r="B38" s="51"/>
    </row>
    <row r="39" spans="2:12" ht="13.5" thickBot="1" x14ac:dyDescent="0.25">
      <c r="B39" s="51"/>
      <c r="D39" s="51" t="s">
        <v>166</v>
      </c>
      <c r="F39" s="49">
        <f>SUM(F8:F38)</f>
        <v>0</v>
      </c>
      <c r="H39" s="49">
        <f>SUM(H8:H38)</f>
        <v>5850</v>
      </c>
      <c r="J39" s="49">
        <f>SUM(J8:J38)</f>
        <v>0</v>
      </c>
      <c r="L39" s="49">
        <f>SUM(L8:L38)</f>
        <v>0</v>
      </c>
    </row>
    <row r="40" spans="2:12" ht="13.5" thickTop="1" x14ac:dyDescent="0.2">
      <c r="B40" s="51"/>
    </row>
    <row r="42" spans="2:12" x14ac:dyDescent="0.2">
      <c r="B42" s="51" t="s">
        <v>167</v>
      </c>
    </row>
  </sheetData>
  <mergeCells count="5">
    <mergeCell ref="A1:M1"/>
    <mergeCell ref="A2:M2"/>
    <mergeCell ref="A3:M3"/>
    <mergeCell ref="F5:H5"/>
    <mergeCell ref="J5:L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1"/>
  <sheetViews>
    <sheetView topLeftCell="A16" workbookViewId="0">
      <selection activeCell="C22" sqref="C22"/>
    </sheetView>
  </sheetViews>
  <sheetFormatPr defaultRowHeight="12.75" x14ac:dyDescent="0.2"/>
  <cols>
    <col min="1" max="1" width="2.5703125" customWidth="1"/>
    <col min="7" max="7" width="2.5703125" customWidth="1"/>
    <col min="9" max="9" width="3" customWidth="1"/>
    <col min="11" max="11" width="1.7109375" customWidth="1"/>
  </cols>
  <sheetData>
    <row r="1" spans="1:13" x14ac:dyDescent="0.2">
      <c r="A1" s="71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x14ac:dyDescent="0.2">
      <c r="A2" s="71" t="s">
        <v>101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x14ac:dyDescent="0.2">
      <c r="A3" s="71" t="s">
        <v>169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x14ac:dyDescent="0.2">
      <c r="A4" s="62"/>
    </row>
    <row r="5" spans="1:13" x14ac:dyDescent="0.2">
      <c r="F5" s="75" t="s">
        <v>162</v>
      </c>
      <c r="G5" s="75"/>
      <c r="H5" s="75"/>
      <c r="I5" s="50"/>
      <c r="J5" s="75" t="s">
        <v>163</v>
      </c>
      <c r="K5" s="75"/>
      <c r="L5" s="75"/>
    </row>
    <row r="6" spans="1:13" x14ac:dyDescent="0.2">
      <c r="B6" s="51"/>
      <c r="F6" s="50" t="s">
        <v>2</v>
      </c>
      <c r="G6" s="50"/>
      <c r="H6" s="50" t="s">
        <v>164</v>
      </c>
      <c r="I6" s="50"/>
      <c r="J6" s="50" t="s">
        <v>2</v>
      </c>
      <c r="K6" s="50"/>
      <c r="L6" s="50" t="s">
        <v>164</v>
      </c>
    </row>
    <row r="8" spans="1:13" x14ac:dyDescent="0.2">
      <c r="B8" s="51"/>
    </row>
    <row r="9" spans="1:13" x14ac:dyDescent="0.2">
      <c r="B9" s="51"/>
    </row>
    <row r="12" spans="1:13" x14ac:dyDescent="0.2">
      <c r="B12" s="51"/>
    </row>
    <row r="13" spans="1:13" x14ac:dyDescent="0.2">
      <c r="B13" s="51"/>
    </row>
    <row r="14" spans="1:13" x14ac:dyDescent="0.2">
      <c r="B14" s="51"/>
    </row>
    <row r="15" spans="1:13" ht="13.5" thickBot="1" x14ac:dyDescent="0.25">
      <c r="B15" s="51"/>
      <c r="D15" s="51" t="s">
        <v>166</v>
      </c>
      <c r="F15" s="49">
        <f>SUM(F8:F14)</f>
        <v>0</v>
      </c>
      <c r="H15" s="49">
        <f>SUM(H8:H14)</f>
        <v>0</v>
      </c>
      <c r="J15" s="49">
        <f>SUM(J8:J14)</f>
        <v>0</v>
      </c>
      <c r="L15" s="49">
        <f>SUM(L8:L14)</f>
        <v>0</v>
      </c>
    </row>
    <row r="16" spans="1:13" ht="13.5" thickTop="1" x14ac:dyDescent="0.2">
      <c r="B16" s="51"/>
    </row>
    <row r="18" spans="2:8" x14ac:dyDescent="0.2">
      <c r="B18" s="51" t="s">
        <v>167</v>
      </c>
    </row>
    <row r="21" spans="2:8" x14ac:dyDescent="0.2">
      <c r="C21" t="s">
        <v>170</v>
      </c>
      <c r="H21">
        <v>500</v>
      </c>
    </row>
  </sheetData>
  <mergeCells count="5">
    <mergeCell ref="A1:M1"/>
    <mergeCell ref="A2:M2"/>
    <mergeCell ref="A3:M3"/>
    <mergeCell ref="F5:H5"/>
    <mergeCell ref="J5:L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3"/>
  <sheetViews>
    <sheetView workbookViewId="0">
      <selection activeCell="D13" sqref="D13:D17"/>
    </sheetView>
  </sheetViews>
  <sheetFormatPr defaultRowHeight="12.75" x14ac:dyDescent="0.2"/>
  <cols>
    <col min="1" max="1" width="2.7109375" customWidth="1"/>
    <col min="7" max="7" width="2.5703125" customWidth="1"/>
    <col min="9" max="9" width="3" customWidth="1"/>
    <col min="11" max="11" width="1.7109375" customWidth="1"/>
  </cols>
  <sheetData>
    <row r="1" spans="1:13" x14ac:dyDescent="0.2">
      <c r="A1" s="71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x14ac:dyDescent="0.2">
      <c r="A2" s="71" t="s">
        <v>101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x14ac:dyDescent="0.2">
      <c r="A3" s="71" t="s">
        <v>77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x14ac:dyDescent="0.2">
      <c r="A4" s="62"/>
    </row>
    <row r="5" spans="1:13" x14ac:dyDescent="0.2">
      <c r="F5" s="75" t="s">
        <v>162</v>
      </c>
      <c r="G5" s="75"/>
      <c r="H5" s="75"/>
      <c r="I5" s="50"/>
      <c r="J5" s="75" t="s">
        <v>163</v>
      </c>
      <c r="K5" s="75"/>
      <c r="L5" s="75"/>
    </row>
    <row r="6" spans="1:13" x14ac:dyDescent="0.2">
      <c r="B6" s="51"/>
      <c r="F6" s="50" t="s">
        <v>2</v>
      </c>
      <c r="G6" s="50"/>
      <c r="H6" s="50" t="s">
        <v>164</v>
      </c>
      <c r="I6" s="50"/>
      <c r="J6" s="50" t="s">
        <v>2</v>
      </c>
      <c r="K6" s="50"/>
      <c r="L6" s="50" t="s">
        <v>164</v>
      </c>
    </row>
    <row r="7" spans="1:13" x14ac:dyDescent="0.2">
      <c r="B7" s="51" t="s">
        <v>85</v>
      </c>
      <c r="H7">
        <v>1975</v>
      </c>
    </row>
    <row r="8" spans="1:13" x14ac:dyDescent="0.2">
      <c r="B8" s="51" t="s">
        <v>87</v>
      </c>
      <c r="H8">
        <v>100</v>
      </c>
    </row>
    <row r="9" spans="1:13" x14ac:dyDescent="0.2">
      <c r="B9" t="s">
        <v>80</v>
      </c>
      <c r="H9">
        <v>1000</v>
      </c>
    </row>
    <row r="10" spans="1:13" x14ac:dyDescent="0.2">
      <c r="B10" t="s">
        <v>81</v>
      </c>
      <c r="H10">
        <v>1200</v>
      </c>
    </row>
    <row r="11" spans="1:13" x14ac:dyDescent="0.2">
      <c r="B11" s="51" t="s">
        <v>143</v>
      </c>
      <c r="H11">
        <v>150</v>
      </c>
    </row>
    <row r="12" spans="1:13" x14ac:dyDescent="0.2">
      <c r="B12" s="51"/>
    </row>
    <row r="13" spans="1:13" x14ac:dyDescent="0.2">
      <c r="B13" s="51"/>
    </row>
    <row r="14" spans="1:13" x14ac:dyDescent="0.2">
      <c r="B14" s="51"/>
    </row>
    <row r="15" spans="1:13" x14ac:dyDescent="0.2">
      <c r="B15" s="51"/>
    </row>
    <row r="16" spans="1:13" x14ac:dyDescent="0.2">
      <c r="B16" s="51"/>
    </row>
    <row r="17" spans="2:12" x14ac:dyDescent="0.2">
      <c r="B17" s="51"/>
    </row>
    <row r="18" spans="2:12" x14ac:dyDescent="0.2">
      <c r="B18" s="51"/>
    </row>
    <row r="19" spans="2:12" x14ac:dyDescent="0.2">
      <c r="B19" s="51"/>
    </row>
    <row r="20" spans="2:12" ht="13.5" thickBot="1" x14ac:dyDescent="0.25">
      <c r="B20" s="51"/>
      <c r="D20" s="51" t="s">
        <v>166</v>
      </c>
      <c r="F20" s="49">
        <f>SUM(F8:F19)</f>
        <v>0</v>
      </c>
      <c r="H20" s="49">
        <f>SUM(H7:H19)</f>
        <v>4425</v>
      </c>
      <c r="J20" s="49">
        <f>SUM(J8:J19)</f>
        <v>0</v>
      </c>
      <c r="L20" s="49">
        <f>SUM(L8:L19)</f>
        <v>0</v>
      </c>
    </row>
    <row r="21" spans="2:12" ht="13.5" thickTop="1" x14ac:dyDescent="0.2">
      <c r="B21" s="51"/>
    </row>
    <row r="23" spans="2:12" x14ac:dyDescent="0.2">
      <c r="B23" s="51" t="s">
        <v>167</v>
      </c>
    </row>
  </sheetData>
  <mergeCells count="5">
    <mergeCell ref="A1:M1"/>
    <mergeCell ref="A2:M2"/>
    <mergeCell ref="A3:M3"/>
    <mergeCell ref="F5:H5"/>
    <mergeCell ref="J5:L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8"/>
  <sheetViews>
    <sheetView workbookViewId="0">
      <selection activeCell="B8" sqref="B8"/>
    </sheetView>
  </sheetViews>
  <sheetFormatPr defaultRowHeight="12.75" x14ac:dyDescent="0.2"/>
  <cols>
    <col min="1" max="1" width="2.7109375" customWidth="1"/>
    <col min="7" max="7" width="2.5703125" customWidth="1"/>
    <col min="9" max="9" width="3" customWidth="1"/>
    <col min="11" max="11" width="1.7109375" customWidth="1"/>
  </cols>
  <sheetData>
    <row r="1" spans="1:13" x14ac:dyDescent="0.2">
      <c r="A1" s="71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x14ac:dyDescent="0.2">
      <c r="A2" s="71" t="s">
        <v>101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x14ac:dyDescent="0.2">
      <c r="A3" s="71" t="s">
        <v>171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x14ac:dyDescent="0.2">
      <c r="A4" s="62"/>
    </row>
    <row r="5" spans="1:13" x14ac:dyDescent="0.2">
      <c r="F5" s="75" t="s">
        <v>162</v>
      </c>
      <c r="G5" s="75"/>
      <c r="H5" s="75"/>
      <c r="I5" s="50"/>
      <c r="J5" s="75" t="s">
        <v>163</v>
      </c>
      <c r="K5" s="75"/>
      <c r="L5" s="75"/>
    </row>
    <row r="6" spans="1:13" x14ac:dyDescent="0.2">
      <c r="B6" s="51"/>
      <c r="F6" s="50" t="s">
        <v>2</v>
      </c>
      <c r="G6" s="50"/>
      <c r="H6" s="50" t="s">
        <v>164</v>
      </c>
      <c r="I6" s="50"/>
      <c r="J6" s="50" t="s">
        <v>2</v>
      </c>
      <c r="K6" s="50"/>
      <c r="L6" s="50" t="s">
        <v>164</v>
      </c>
    </row>
    <row r="7" spans="1:13" x14ac:dyDescent="0.2">
      <c r="B7" s="51"/>
    </row>
    <row r="8" spans="1:13" x14ac:dyDescent="0.2">
      <c r="B8" s="51"/>
    </row>
    <row r="9" spans="1:13" x14ac:dyDescent="0.2">
      <c r="B9" s="51"/>
    </row>
    <row r="10" spans="1:13" x14ac:dyDescent="0.2">
      <c r="B10" s="51"/>
    </row>
    <row r="12" spans="1:13" x14ac:dyDescent="0.2">
      <c r="B12" s="51"/>
    </row>
    <row r="13" spans="1:13" x14ac:dyDescent="0.2">
      <c r="B13" s="51"/>
    </row>
    <row r="14" spans="1:13" x14ac:dyDescent="0.2">
      <c r="B14" s="51"/>
    </row>
    <row r="15" spans="1:13" ht="13.5" thickBot="1" x14ac:dyDescent="0.25">
      <c r="B15" s="51"/>
      <c r="D15" s="51" t="s">
        <v>166</v>
      </c>
      <c r="F15" s="49">
        <f>SUM(F8:F14)</f>
        <v>0</v>
      </c>
      <c r="H15" s="49">
        <f>SUM(H8:H14)</f>
        <v>0</v>
      </c>
      <c r="J15" s="49">
        <f>SUM(J8:J14)</f>
        <v>0</v>
      </c>
      <c r="L15" s="49">
        <f>SUM(L8:L14)</f>
        <v>0</v>
      </c>
    </row>
    <row r="16" spans="1:13" ht="13.5" thickTop="1" x14ac:dyDescent="0.2">
      <c r="B16" s="51"/>
    </row>
    <row r="18" spans="2:2" x14ac:dyDescent="0.2">
      <c r="B18" s="51" t="s">
        <v>167</v>
      </c>
    </row>
  </sheetData>
  <mergeCells count="5">
    <mergeCell ref="A1:M1"/>
    <mergeCell ref="A2:M2"/>
    <mergeCell ref="A3:M3"/>
    <mergeCell ref="F5:H5"/>
    <mergeCell ref="J5:L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8"/>
  <sheetViews>
    <sheetView workbookViewId="0">
      <selection activeCell="C7" sqref="C7"/>
    </sheetView>
  </sheetViews>
  <sheetFormatPr defaultRowHeight="12.75" x14ac:dyDescent="0.2"/>
  <cols>
    <col min="1" max="1" width="2.7109375" customWidth="1"/>
    <col min="7" max="7" width="2.5703125" customWidth="1"/>
    <col min="9" max="9" width="3" customWidth="1"/>
    <col min="11" max="11" width="1.7109375" customWidth="1"/>
  </cols>
  <sheetData>
    <row r="1" spans="1:13" x14ac:dyDescent="0.2">
      <c r="A1" s="71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x14ac:dyDescent="0.2">
      <c r="A2" s="71" t="s">
        <v>101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x14ac:dyDescent="0.2">
      <c r="A3" s="71" t="s">
        <v>172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x14ac:dyDescent="0.2">
      <c r="A4" s="62"/>
    </row>
    <row r="5" spans="1:13" x14ac:dyDescent="0.2">
      <c r="F5" s="75" t="s">
        <v>162</v>
      </c>
      <c r="G5" s="75"/>
      <c r="H5" s="75"/>
      <c r="I5" s="50"/>
      <c r="J5" s="75" t="s">
        <v>163</v>
      </c>
      <c r="K5" s="75"/>
      <c r="L5" s="75"/>
    </row>
    <row r="6" spans="1:13" x14ac:dyDescent="0.2">
      <c r="B6" s="51"/>
      <c r="F6" s="50" t="s">
        <v>2</v>
      </c>
      <c r="G6" s="50"/>
      <c r="H6" s="50" t="s">
        <v>164</v>
      </c>
      <c r="I6" s="50"/>
      <c r="J6" s="50" t="s">
        <v>2</v>
      </c>
      <c r="K6" s="50"/>
      <c r="L6" s="50" t="s">
        <v>164</v>
      </c>
    </row>
    <row r="7" spans="1:13" x14ac:dyDescent="0.2">
      <c r="B7" s="51"/>
    </row>
    <row r="8" spans="1:13" x14ac:dyDescent="0.2">
      <c r="B8" s="51"/>
    </row>
    <row r="9" spans="1:13" x14ac:dyDescent="0.2">
      <c r="B9" s="51"/>
    </row>
    <row r="10" spans="1:13" x14ac:dyDescent="0.2">
      <c r="B10" s="51"/>
    </row>
    <row r="12" spans="1:13" x14ac:dyDescent="0.2">
      <c r="B12" s="51"/>
    </row>
    <row r="13" spans="1:13" x14ac:dyDescent="0.2">
      <c r="B13" s="51"/>
    </row>
    <row r="14" spans="1:13" x14ac:dyDescent="0.2">
      <c r="B14" s="51"/>
    </row>
    <row r="15" spans="1:13" ht="13.5" thickBot="1" x14ac:dyDescent="0.25">
      <c r="B15" s="51"/>
      <c r="D15" s="51" t="s">
        <v>166</v>
      </c>
      <c r="F15" s="49">
        <f>SUM(F8:F14)</f>
        <v>0</v>
      </c>
      <c r="H15" s="49">
        <f>SUM(H8:H14)</f>
        <v>0</v>
      </c>
      <c r="J15" s="49">
        <f>SUM(J8:J14)</f>
        <v>0</v>
      </c>
      <c r="L15" s="49">
        <f>SUM(L8:L14)</f>
        <v>0</v>
      </c>
    </row>
    <row r="16" spans="1:13" ht="13.5" thickTop="1" x14ac:dyDescent="0.2">
      <c r="B16" s="51"/>
    </row>
    <row r="18" spans="2:2" x14ac:dyDescent="0.2">
      <c r="B18" s="51" t="s">
        <v>167</v>
      </c>
    </row>
  </sheetData>
  <mergeCells count="5">
    <mergeCell ref="A1:M1"/>
    <mergeCell ref="A2:M2"/>
    <mergeCell ref="A3:M3"/>
    <mergeCell ref="F5:H5"/>
    <mergeCell ref="J5:L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40"/>
  <sheetViews>
    <sheetView topLeftCell="A16" workbookViewId="0">
      <selection activeCell="A30" sqref="A30"/>
    </sheetView>
  </sheetViews>
  <sheetFormatPr defaultRowHeight="12.75" x14ac:dyDescent="0.2"/>
  <cols>
    <col min="1" max="2" width="3.7109375" customWidth="1"/>
    <col min="3" max="3" width="31.7109375" customWidth="1"/>
    <col min="4" max="7" width="12.7109375" customWidth="1"/>
    <col min="8" max="8" width="1.28515625" customWidth="1"/>
    <col min="9" max="12" width="12.7109375" customWidth="1"/>
  </cols>
  <sheetData>
    <row r="1" spans="1:9" x14ac:dyDescent="0.2">
      <c r="A1" s="72" t="s">
        <v>173</v>
      </c>
      <c r="B1" s="72"/>
      <c r="C1" s="72"/>
      <c r="D1" s="72"/>
      <c r="E1" s="72"/>
      <c r="F1" s="72"/>
      <c r="G1" s="72"/>
      <c r="H1" s="27" t="s">
        <v>174</v>
      </c>
      <c r="I1" s="38"/>
    </row>
    <row r="2" spans="1:9" ht="13.5" thickBot="1" x14ac:dyDescent="0.25">
      <c r="A2" s="74" t="s">
        <v>175</v>
      </c>
      <c r="B2" s="74"/>
      <c r="C2" s="74"/>
      <c r="D2" s="74"/>
      <c r="E2" s="74"/>
      <c r="F2" s="74"/>
      <c r="G2" s="74"/>
    </row>
    <row r="3" spans="1:9" x14ac:dyDescent="0.2">
      <c r="D3" s="7"/>
      <c r="E3" s="7"/>
      <c r="F3" s="7"/>
      <c r="G3" s="15" t="s">
        <v>176</v>
      </c>
    </row>
    <row r="4" spans="1:9" x14ac:dyDescent="0.2">
      <c r="A4" s="4" t="s">
        <v>177</v>
      </c>
      <c r="B4" s="5"/>
      <c r="C4" s="5"/>
      <c r="D4" s="8"/>
      <c r="E4" s="11"/>
      <c r="F4" s="11"/>
      <c r="G4" s="16"/>
    </row>
    <row r="5" spans="1:9" x14ac:dyDescent="0.2">
      <c r="A5" s="5"/>
      <c r="B5" s="5"/>
      <c r="C5" s="5"/>
      <c r="D5" s="8"/>
      <c r="E5" s="11"/>
      <c r="F5" s="11"/>
      <c r="G5" s="16"/>
    </row>
    <row r="6" spans="1:9" x14ac:dyDescent="0.2">
      <c r="A6" s="5"/>
      <c r="B6" s="4" t="s">
        <v>178</v>
      </c>
      <c r="C6" s="5"/>
      <c r="D6" s="8"/>
      <c r="E6" s="11"/>
      <c r="F6" s="11"/>
      <c r="G6" s="16"/>
      <c r="I6" s="2"/>
    </row>
    <row r="7" spans="1:9" x14ac:dyDescent="0.2">
      <c r="A7" s="5"/>
      <c r="B7" s="5" t="s">
        <v>179</v>
      </c>
      <c r="C7" s="5"/>
      <c r="D7" s="9"/>
      <c r="E7" s="9"/>
      <c r="F7" s="9"/>
      <c r="G7" s="16"/>
      <c r="I7" s="2"/>
    </row>
    <row r="8" spans="1:9" x14ac:dyDescent="0.2">
      <c r="A8" s="5"/>
      <c r="B8" s="5"/>
      <c r="C8" s="4" t="s">
        <v>180</v>
      </c>
      <c r="D8" s="9"/>
      <c r="E8" s="9"/>
      <c r="F8" s="9"/>
      <c r="G8" s="17">
        <v>22750</v>
      </c>
      <c r="I8" s="2"/>
    </row>
    <row r="9" spans="1:9" x14ac:dyDescent="0.2">
      <c r="A9" s="5"/>
      <c r="B9" s="5"/>
      <c r="C9" s="5"/>
      <c r="D9" s="9"/>
      <c r="E9" s="9"/>
      <c r="F9" s="9"/>
      <c r="G9" s="16"/>
      <c r="I9" s="2"/>
    </row>
    <row r="10" spans="1:9" x14ac:dyDescent="0.2">
      <c r="A10" s="5"/>
      <c r="B10" s="4" t="s">
        <v>181</v>
      </c>
      <c r="C10" s="5"/>
      <c r="D10" s="9"/>
      <c r="E10" s="9"/>
      <c r="F10" s="9"/>
      <c r="G10" s="16"/>
      <c r="I10" s="2"/>
    </row>
    <row r="11" spans="1:9" x14ac:dyDescent="0.2">
      <c r="A11" s="5"/>
      <c r="B11" s="5" t="s">
        <v>182</v>
      </c>
      <c r="C11" s="5"/>
      <c r="D11" s="9"/>
      <c r="E11" s="9"/>
      <c r="F11" s="9"/>
      <c r="G11" s="16"/>
      <c r="I11" s="2"/>
    </row>
    <row r="12" spans="1:9" x14ac:dyDescent="0.2">
      <c r="A12" s="5"/>
      <c r="B12" s="5"/>
      <c r="C12" s="4" t="s">
        <v>183</v>
      </c>
      <c r="D12" s="9"/>
      <c r="E12" s="9"/>
      <c r="F12" s="9"/>
      <c r="G12" s="17">
        <v>-18910</v>
      </c>
      <c r="I12" s="2"/>
    </row>
    <row r="13" spans="1:9" x14ac:dyDescent="0.2">
      <c r="A13" s="5"/>
      <c r="B13" s="5"/>
      <c r="C13" s="5"/>
      <c r="D13" s="9"/>
      <c r="E13" s="9"/>
      <c r="F13" s="9"/>
      <c r="G13" s="16"/>
      <c r="I13" s="2"/>
    </row>
    <row r="14" spans="1:9" x14ac:dyDescent="0.2">
      <c r="A14" s="5"/>
      <c r="B14" s="4" t="s">
        <v>184</v>
      </c>
      <c r="C14" s="5"/>
      <c r="D14" s="9"/>
      <c r="E14" s="9"/>
      <c r="F14" s="9"/>
      <c r="G14" s="16"/>
      <c r="I14" s="2"/>
    </row>
    <row r="15" spans="1:9" x14ac:dyDescent="0.2">
      <c r="A15" s="5"/>
      <c r="B15" s="5" t="s">
        <v>185</v>
      </c>
      <c r="C15" s="5"/>
      <c r="D15" s="9"/>
      <c r="E15" s="9"/>
      <c r="F15" s="9"/>
      <c r="G15" s="16"/>
      <c r="I15" s="2"/>
    </row>
    <row r="16" spans="1:9" x14ac:dyDescent="0.2">
      <c r="A16" s="5"/>
      <c r="B16" s="5"/>
      <c r="C16" s="4" t="s">
        <v>186</v>
      </c>
      <c r="D16" s="8"/>
      <c r="E16" s="11"/>
      <c r="F16" s="9"/>
      <c r="G16" s="18">
        <v>-2110</v>
      </c>
      <c r="I16" s="37"/>
    </row>
    <row r="17" spans="1:9" x14ac:dyDescent="0.2">
      <c r="A17" s="5"/>
      <c r="B17" s="5"/>
      <c r="C17" s="5"/>
      <c r="D17" s="8"/>
      <c r="E17" s="11"/>
      <c r="F17" s="9"/>
      <c r="G17" s="16"/>
      <c r="I17" s="2"/>
    </row>
    <row r="18" spans="1:9" x14ac:dyDescent="0.2">
      <c r="A18" s="5"/>
      <c r="B18" s="5"/>
      <c r="C18" s="4" t="s">
        <v>187</v>
      </c>
      <c r="D18" s="8"/>
      <c r="E18" s="11"/>
      <c r="F18" s="9"/>
      <c r="G18" s="19">
        <f>+G8+G12+G16</f>
        <v>1730</v>
      </c>
      <c r="I18" s="2"/>
    </row>
    <row r="19" spans="1:9" x14ac:dyDescent="0.2">
      <c r="D19" s="10"/>
      <c r="E19" s="13"/>
      <c r="F19" s="12"/>
      <c r="G19" s="20"/>
      <c r="I19" s="2"/>
    </row>
    <row r="20" spans="1:9" x14ac:dyDescent="0.2">
      <c r="A20" s="4" t="s">
        <v>188</v>
      </c>
      <c r="B20" s="5"/>
      <c r="C20" s="5"/>
      <c r="D20" s="9"/>
      <c r="E20" s="9"/>
      <c r="F20" s="9"/>
      <c r="G20" s="21"/>
      <c r="I20" s="2"/>
    </row>
    <row r="21" spans="1:9" x14ac:dyDescent="0.2">
      <c r="A21" s="5"/>
      <c r="B21" s="5"/>
      <c r="C21" s="5" t="s">
        <v>189</v>
      </c>
      <c r="D21" s="9"/>
      <c r="E21" s="9"/>
      <c r="F21" s="9"/>
      <c r="G21" s="21"/>
      <c r="I21" s="2"/>
    </row>
    <row r="22" spans="1:9" x14ac:dyDescent="0.2">
      <c r="A22" s="5"/>
      <c r="B22" s="5"/>
      <c r="C22" s="4" t="s">
        <v>190</v>
      </c>
      <c r="D22" s="9"/>
      <c r="E22" s="9"/>
      <c r="F22" s="9"/>
      <c r="G22" s="22">
        <v>13200</v>
      </c>
      <c r="I22" s="2"/>
    </row>
    <row r="23" spans="1:9" x14ac:dyDescent="0.2">
      <c r="D23" s="10"/>
      <c r="E23" s="13"/>
      <c r="F23" s="12"/>
      <c r="G23" s="20"/>
      <c r="I23" s="2"/>
    </row>
    <row r="24" spans="1:9" x14ac:dyDescent="0.2">
      <c r="A24" s="4" t="s">
        <v>191</v>
      </c>
      <c r="B24" s="5"/>
      <c r="C24" s="5"/>
      <c r="D24" s="11"/>
      <c r="E24" s="11"/>
      <c r="F24" s="9"/>
      <c r="G24" s="16"/>
      <c r="I24" s="2"/>
    </row>
    <row r="25" spans="1:9" x14ac:dyDescent="0.2">
      <c r="A25" s="5"/>
      <c r="B25" s="5"/>
      <c r="C25" s="4" t="s">
        <v>192</v>
      </c>
      <c r="D25" s="9"/>
      <c r="E25" s="9"/>
      <c r="F25" s="9">
        <v>-50</v>
      </c>
      <c r="G25" s="22"/>
      <c r="I25" s="2"/>
    </row>
    <row r="26" spans="1:9" x14ac:dyDescent="0.2">
      <c r="D26" s="12"/>
      <c r="E26" s="12"/>
      <c r="F26" s="12"/>
      <c r="G26" s="23"/>
      <c r="I26" s="2"/>
    </row>
    <row r="27" spans="1:9" x14ac:dyDescent="0.2">
      <c r="A27" s="4" t="s">
        <v>193</v>
      </c>
      <c r="B27" s="5"/>
      <c r="C27" s="5"/>
      <c r="D27" s="9"/>
      <c r="E27" s="9"/>
      <c r="F27" s="9"/>
      <c r="G27" s="21"/>
      <c r="I27" s="2"/>
    </row>
    <row r="28" spans="1:9" x14ac:dyDescent="0.2">
      <c r="A28" s="5"/>
      <c r="B28" s="5"/>
      <c r="C28" s="5" t="s">
        <v>194</v>
      </c>
      <c r="D28" s="9"/>
      <c r="E28" s="9"/>
      <c r="F28" s="9"/>
      <c r="G28" s="21"/>
      <c r="I28" s="2"/>
    </row>
    <row r="29" spans="1:9" x14ac:dyDescent="0.2">
      <c r="A29" s="5"/>
      <c r="B29" s="5"/>
      <c r="C29" s="4" t="s">
        <v>195</v>
      </c>
      <c r="D29" s="9"/>
      <c r="E29" s="9"/>
      <c r="F29" s="9">
        <v>-4400</v>
      </c>
      <c r="G29" s="22"/>
      <c r="I29" s="2"/>
    </row>
    <row r="30" spans="1:9" x14ac:dyDescent="0.2">
      <c r="D30" s="12"/>
      <c r="E30" s="12"/>
      <c r="F30" s="12"/>
      <c r="G30" s="23"/>
      <c r="I30" s="2"/>
    </row>
    <row r="31" spans="1:9" x14ac:dyDescent="0.2">
      <c r="A31" s="4" t="s">
        <v>196</v>
      </c>
      <c r="B31" s="5"/>
      <c r="C31" s="5"/>
      <c r="D31" s="9"/>
      <c r="E31" s="9"/>
      <c r="F31" s="9"/>
      <c r="G31" s="21"/>
      <c r="I31" s="2"/>
    </row>
    <row r="32" spans="1:9" x14ac:dyDescent="0.2">
      <c r="A32" s="5"/>
      <c r="B32" s="5"/>
      <c r="C32" s="5" t="s">
        <v>197</v>
      </c>
      <c r="D32" s="9"/>
      <c r="E32" s="9"/>
      <c r="F32" s="9"/>
      <c r="G32" s="21"/>
      <c r="I32" s="2"/>
    </row>
    <row r="33" spans="1:9" x14ac:dyDescent="0.2">
      <c r="A33" s="5"/>
      <c r="B33" s="5"/>
      <c r="C33" s="4" t="s">
        <v>198</v>
      </c>
      <c r="D33" s="9"/>
      <c r="E33" s="9"/>
      <c r="F33" s="9">
        <v>-7700</v>
      </c>
      <c r="G33" s="22"/>
      <c r="I33" s="2"/>
    </row>
    <row r="34" spans="1:9" x14ac:dyDescent="0.2">
      <c r="D34" s="12"/>
      <c r="E34" s="12"/>
      <c r="F34" s="12"/>
      <c r="G34" s="24"/>
      <c r="I34" s="2"/>
    </row>
    <row r="35" spans="1:9" x14ac:dyDescent="0.2">
      <c r="A35" s="4" t="s">
        <v>199</v>
      </c>
      <c r="B35" s="5"/>
      <c r="C35" s="5"/>
      <c r="D35" s="9"/>
      <c r="E35" s="9"/>
      <c r="F35" s="9"/>
      <c r="G35" s="21"/>
      <c r="I35" s="2"/>
    </row>
    <row r="36" spans="1:9" x14ac:dyDescent="0.2">
      <c r="A36" s="5"/>
      <c r="B36" s="5"/>
      <c r="C36" s="5" t="s">
        <v>200</v>
      </c>
      <c r="D36" s="9"/>
      <c r="E36" s="9"/>
      <c r="F36" s="9"/>
      <c r="G36" s="21"/>
      <c r="I36" s="2"/>
    </row>
    <row r="37" spans="1:9" ht="13.5" thickBot="1" x14ac:dyDescent="0.25">
      <c r="A37" s="5"/>
      <c r="B37" s="5"/>
      <c r="C37" s="4" t="s">
        <v>201</v>
      </c>
      <c r="D37" s="9"/>
      <c r="E37" s="9"/>
      <c r="F37" s="28">
        <v>-2100</v>
      </c>
      <c r="G37" s="29">
        <f>SUM(F25:F37)</f>
        <v>-14250</v>
      </c>
      <c r="I37" s="37"/>
    </row>
    <row r="38" spans="1:9" x14ac:dyDescent="0.2">
      <c r="D38" s="2"/>
      <c r="E38" s="2"/>
      <c r="F38" s="2"/>
      <c r="G38" s="24"/>
      <c r="I38" s="2"/>
    </row>
    <row r="39" spans="1:9" ht="13.5" thickBot="1" x14ac:dyDescent="0.25">
      <c r="C39" s="3" t="s">
        <v>202</v>
      </c>
      <c r="D39" s="2"/>
      <c r="E39" s="2"/>
      <c r="F39" s="2"/>
      <c r="G39" s="26">
        <f>SUM(G18:G37)</f>
        <v>680</v>
      </c>
      <c r="I39" s="2"/>
    </row>
    <row r="40" spans="1:9" ht="13.5" thickTop="1" x14ac:dyDescent="0.2">
      <c r="I40" s="2"/>
    </row>
  </sheetData>
  <mergeCells count="2">
    <mergeCell ref="A1:G1"/>
    <mergeCell ref="A2:G2"/>
  </mergeCells>
  <phoneticPr fontId="3" type="noConversion"/>
  <printOptions horizontalCentered="1"/>
  <pageMargins left="0" right="0" top="0" bottom="0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Budget 23- 24 </vt:lpstr>
      <vt:lpstr>Budget10 11</vt:lpstr>
      <vt:lpstr>Club Service</vt:lpstr>
      <vt:lpstr>Community Service</vt:lpstr>
      <vt:lpstr>Membership</vt:lpstr>
      <vt:lpstr>Youth</vt:lpstr>
      <vt:lpstr>Public Relations</vt:lpstr>
      <vt:lpstr>Foundation</vt:lpstr>
      <vt:lpstr>BudgetSummary</vt:lpstr>
      <vt:lpstr>BudgetwComparisons</vt:lpstr>
      <vt:lpstr>Sheet3</vt:lpstr>
      <vt:lpstr>'Budget 23- 24 '!Print_Area</vt:lpstr>
      <vt:lpstr>'Budget 23- 24 '!Print_Titles</vt:lpstr>
      <vt:lpstr>'Budget10 11'!Print_Titles</vt:lpstr>
    </vt:vector>
  </TitlesOfParts>
  <Manager/>
  <Company>Rickhoff &amp; Associates, Ltd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Yolandea Wood</cp:lastModifiedBy>
  <cp:revision/>
  <dcterms:created xsi:type="dcterms:W3CDTF">2005-05-23T15:53:34Z</dcterms:created>
  <dcterms:modified xsi:type="dcterms:W3CDTF">2023-08-12T02:15:52Z</dcterms:modified>
  <cp:category/>
  <cp:contentStatus/>
</cp:coreProperties>
</file>