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giaccio.WINETRAIN.000\Downloads\"/>
    </mc:Choice>
  </mc:AlternateContent>
  <xr:revisionPtr revIDLastSave="0" documentId="13_ncr:1_{C0335D39-4E94-4D86-9EF0-910CECB706D7}" xr6:coauthVersionLast="47" xr6:coauthVersionMax="48" xr10:uidLastSave="{00000000-0000-0000-0000-000000000000}"/>
  <bookViews>
    <workbookView xWindow="31170" yWindow="390" windowWidth="25500" windowHeight="14850" xr2:uid="{C67EEC27-484C-4193-A0E9-BC2110B55D5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8" i="1" l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1" i="1"/>
  <c r="O10" i="1"/>
  <c r="O9" i="1"/>
  <c r="O8" i="1"/>
  <c r="O7" i="1"/>
  <c r="O6" i="1"/>
  <c r="O5" i="1"/>
  <c r="O4" i="1"/>
  <c r="O3" i="1"/>
  <c r="H10" i="1"/>
  <c r="H52" i="1"/>
  <c r="H50" i="1"/>
  <c r="N65" i="1"/>
  <c r="L65" i="1"/>
  <c r="K65" i="1"/>
  <c r="N63" i="1"/>
  <c r="L63" i="1"/>
  <c r="K63" i="1"/>
  <c r="J10" i="1"/>
  <c r="H7" i="1"/>
  <c r="J56" i="1"/>
  <c r="M37" i="1"/>
  <c r="G33" i="1"/>
  <c r="G39" i="1" s="1"/>
  <c r="M19" i="1"/>
  <c r="H3" i="1"/>
  <c r="H48" i="1"/>
  <c r="H47" i="1"/>
  <c r="H46" i="1"/>
  <c r="G59" i="1"/>
  <c r="G12" i="1"/>
  <c r="M22" i="1"/>
  <c r="M21" i="1"/>
  <c r="M20" i="1"/>
  <c r="M27" i="1"/>
  <c r="M26" i="1"/>
  <c r="M25" i="1"/>
  <c r="M24" i="1"/>
  <c r="M23" i="1"/>
  <c r="F59" i="1"/>
  <c r="E59" i="1"/>
  <c r="F39" i="1"/>
  <c r="E39" i="1"/>
  <c r="F12" i="1"/>
  <c r="E12" i="1"/>
  <c r="M36" i="1"/>
  <c r="M34" i="1"/>
  <c r="M33" i="1"/>
  <c r="M17" i="1"/>
  <c r="L54" i="1"/>
  <c r="D59" i="1"/>
  <c r="D39" i="1"/>
  <c r="D12" i="1"/>
  <c r="G61" i="1" l="1"/>
  <c r="G63" i="1" s="1"/>
  <c r="E61" i="1"/>
  <c r="E63" i="1" s="1"/>
  <c r="F61" i="1"/>
  <c r="F63" i="1" s="1"/>
  <c r="D61" i="1"/>
  <c r="D63" i="1" s="1"/>
  <c r="O2" i="1"/>
  <c r="K39" i="1"/>
  <c r="J39" i="1"/>
  <c r="N59" i="1"/>
  <c r="J58" i="1"/>
  <c r="J57" i="1"/>
  <c r="J55" i="1"/>
  <c r="J53" i="1"/>
  <c r="J52" i="1"/>
  <c r="J51" i="1"/>
  <c r="J50" i="1"/>
  <c r="M49" i="1"/>
  <c r="M59" i="1" s="1"/>
  <c r="M63" i="1" s="1"/>
  <c r="M65" i="1" s="1"/>
  <c r="J48" i="1"/>
  <c r="J47" i="1"/>
  <c r="L46" i="1"/>
  <c r="L59" i="1" s="1"/>
  <c r="K45" i="1"/>
  <c r="K59" i="1" s="1"/>
  <c r="J44" i="1"/>
  <c r="J43" i="1"/>
  <c r="J42" i="1"/>
  <c r="M38" i="1"/>
  <c r="M35" i="1"/>
  <c r="M32" i="1"/>
  <c r="M31" i="1"/>
  <c r="M30" i="1"/>
  <c r="M29" i="1"/>
  <c r="M28" i="1"/>
  <c r="M18" i="1"/>
  <c r="M8" i="1"/>
  <c r="L39" i="1"/>
  <c r="M16" i="1"/>
  <c r="N15" i="1"/>
  <c r="N39" i="1" s="1"/>
  <c r="J11" i="1"/>
  <c r="N9" i="1"/>
  <c r="N12" i="1" s="1"/>
  <c r="J7" i="1"/>
  <c r="M6" i="1"/>
  <c r="M5" i="1"/>
  <c r="K4" i="1"/>
  <c r="K12" i="1" s="1"/>
  <c r="L3" i="1"/>
  <c r="L12" i="1" s="1"/>
  <c r="M12" i="1" l="1"/>
  <c r="K61" i="1"/>
  <c r="N61" i="1"/>
  <c r="L61" i="1"/>
  <c r="J59" i="1"/>
  <c r="M39" i="1"/>
  <c r="M61" i="1" s="1"/>
  <c r="J12" i="1"/>
  <c r="C59" i="1"/>
  <c r="H59" i="1"/>
  <c r="B59" i="1"/>
  <c r="C39" i="1"/>
  <c r="H39" i="1"/>
  <c r="B39" i="1"/>
  <c r="C12" i="1"/>
  <c r="H12" i="1"/>
  <c r="B12" i="1"/>
  <c r="O59" i="1" l="1"/>
  <c r="J63" i="1"/>
  <c r="J65" i="1" s="1"/>
  <c r="O12" i="1"/>
  <c r="J61" i="1"/>
  <c r="O61" i="1" s="1"/>
  <c r="B61" i="1"/>
  <c r="B63" i="1" s="1"/>
  <c r="O39" i="1"/>
  <c r="C61" i="1"/>
  <c r="C63" i="1" s="1"/>
  <c r="H61" i="1"/>
  <c r="H63" i="1" s="1"/>
  <c r="O63" i="1" l="1"/>
  <c r="O65" i="1" s="1"/>
</calcChain>
</file>

<file path=xl/sharedStrings.xml><?xml version="1.0" encoding="utf-8"?>
<sst xmlns="http://schemas.openxmlformats.org/spreadsheetml/2006/main" count="72" uniqueCount="67">
  <si>
    <t>BUDGET '16 - '17</t>
  </si>
  <si>
    <t>General</t>
  </si>
  <si>
    <t>Convntn</t>
  </si>
  <si>
    <t>Fndtn</t>
  </si>
  <si>
    <t>Projects</t>
  </si>
  <si>
    <t>SubPrjct-Dctnry</t>
  </si>
  <si>
    <t>Totals</t>
  </si>
  <si>
    <t>INCOME</t>
  </si>
  <si>
    <t>Door Prizes</t>
  </si>
  <si>
    <t>Fines</t>
  </si>
  <si>
    <t>Fund Raiser</t>
  </si>
  <si>
    <t>TBD</t>
  </si>
  <si>
    <t>Grants</t>
  </si>
  <si>
    <t>Guest Dinners</t>
  </si>
  <si>
    <t>Paul Harris Foundation</t>
  </si>
  <si>
    <t>Piggy Bank</t>
  </si>
  <si>
    <t>Regular Dues</t>
  </si>
  <si>
    <t>TOTAL</t>
  </si>
  <si>
    <t>DONATIONS</t>
  </si>
  <si>
    <t>Dictionary Cost</t>
  </si>
  <si>
    <t>Pres Discretionary Fund</t>
  </si>
  <si>
    <t>Local: TBD</t>
  </si>
  <si>
    <t>Local: Ag for Kids</t>
  </si>
  <si>
    <t>Local: Speech Contest</t>
  </si>
  <si>
    <t>Local: Op w/ Love from Home</t>
  </si>
  <si>
    <t>Local: New Member Proj Fund</t>
  </si>
  <si>
    <t>Local: NEWS</t>
  </si>
  <si>
    <t>Local: Cool Kids Camp</t>
  </si>
  <si>
    <t>Local: Scholarships</t>
  </si>
  <si>
    <t>Local: Youth</t>
  </si>
  <si>
    <t>EXPENSES</t>
  </si>
  <si>
    <t>Accounting &amp; Tax Services</t>
  </si>
  <si>
    <t>Badges, Banners</t>
  </si>
  <si>
    <t>Club Promo (Website)</t>
  </si>
  <si>
    <t xml:space="preserve">Convention </t>
  </si>
  <si>
    <t>Dues - District</t>
  </si>
  <si>
    <t>Dues - RI</t>
  </si>
  <si>
    <t>Meeting Expense</t>
  </si>
  <si>
    <t>Member Dinners</t>
  </si>
  <si>
    <t>Office Supplies</t>
  </si>
  <si>
    <t>Paul Harris Outgoing Pres</t>
  </si>
  <si>
    <t>Postage</t>
  </si>
  <si>
    <t>Sunshine</t>
  </si>
  <si>
    <t>Taxes &amp; Fees</t>
  </si>
  <si>
    <t>TOT DONATIONS &amp; EXPENSES</t>
  </si>
  <si>
    <t>NET OPERATING INCOME</t>
  </si>
  <si>
    <t>Local: Salvation Army</t>
  </si>
  <si>
    <t>International &amp; Shelter Boxes</t>
  </si>
  <si>
    <t>Local: COVID</t>
  </si>
  <si>
    <t>Local: VOICES</t>
  </si>
  <si>
    <t>Local: Parents CAN</t>
  </si>
  <si>
    <t>Local: Lighthouse for the Blind</t>
  </si>
  <si>
    <t>ACTUAL '20 - '21</t>
  </si>
  <si>
    <t>ACTUAL '19 - '20</t>
  </si>
  <si>
    <t>Local: Holiday</t>
  </si>
  <si>
    <t>Local: Be Kind</t>
  </si>
  <si>
    <t>Local: Better Together</t>
  </si>
  <si>
    <t>ACTUAL '18 - '19</t>
  </si>
  <si>
    <t>ACTUAL '21 - '22</t>
  </si>
  <si>
    <t>PROPOSED '22 - '23</t>
  </si>
  <si>
    <t>Local: Foster Community</t>
  </si>
  <si>
    <t>Local: District Grant</t>
  </si>
  <si>
    <t>Local: Disaster Related</t>
  </si>
  <si>
    <t>Local: Fundraiser Donations</t>
  </si>
  <si>
    <t>Secretary Software Expense</t>
  </si>
  <si>
    <t>BUDGET '17 - '18</t>
  </si>
  <si>
    <t>Unapplied Dues/Misc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</si>
</sst>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1" applyFont="1"/>
    <xf numFmtId="44" fontId="2" fillId="0" borderId="0" xfId="1" applyFont="1"/>
    <xf numFmtId="44" fontId="0" fillId="0" borderId="0" xfId="1" applyFont="1" applyFill="1"/>
    <xf numFmtId="44" fontId="3" fillId="0" borderId="0" xfId="1" applyFont="1"/>
    <xf numFmtId="44" fontId="3" fillId="0" borderId="0" xfId="1" applyFont="1" applyFill="1"/>
    <xf numFmtId="44" fontId="3" fillId="2" borderId="0" xfId="1" applyFont="1" applyFill="1"/>
    <xf numFmtId="44" fontId="4" fillId="3" borderId="0" xfId="1" applyFont="1" applyFill="1" applyAlignment="1">
      <alignment horizontal="right"/>
    </xf>
    <xf numFmtId="44" fontId="4" fillId="4" borderId="0" xfId="1" applyFont="1" applyFill="1" applyAlignment="1">
      <alignment horizontal="right"/>
    </xf>
    <xf numFmtId="44" fontId="4" fillId="5" borderId="0" xfId="1" applyFont="1" applyFill="1" applyAlignment="1">
      <alignment horizontal="right"/>
    </xf>
    <xf numFmtId="44" fontId="4" fillId="6" borderId="0" xfId="1" applyFont="1" applyFill="1" applyAlignment="1">
      <alignment horizontal="right"/>
    </xf>
    <xf numFmtId="44" fontId="4" fillId="2" borderId="0" xfId="1" applyFont="1" applyFill="1" applyAlignment="1">
      <alignment horizontal="right"/>
    </xf>
    <xf numFmtId="44" fontId="3" fillId="0" borderId="0" xfId="1" applyFont="1" applyBorder="1"/>
    <xf numFmtId="44" fontId="5" fillId="0" borderId="0" xfId="1" applyFont="1"/>
    <xf numFmtId="44" fontId="5" fillId="0" borderId="0" xfId="1" applyFont="1" applyFill="1"/>
    <xf numFmtId="44" fontId="5" fillId="2" borderId="0" xfId="1" applyFont="1" applyFill="1"/>
    <xf numFmtId="44" fontId="3" fillId="0" borderId="0" xfId="1" applyFont="1" applyAlignment="1"/>
    <xf numFmtId="44" fontId="3" fillId="3" borderId="0" xfId="1" applyFont="1" applyFill="1"/>
    <xf numFmtId="44" fontId="3" fillId="4" borderId="0" xfId="1" applyFont="1" applyFill="1"/>
    <xf numFmtId="44" fontId="3" fillId="5" borderId="0" xfId="1" applyFont="1" applyFill="1"/>
    <xf numFmtId="44" fontId="3" fillId="6" borderId="0" xfId="1" applyFont="1" applyFill="1"/>
    <xf numFmtId="44" fontId="5" fillId="0" borderId="0" xfId="1" applyFont="1" applyBorder="1"/>
    <xf numFmtId="44" fontId="5" fillId="3" borderId="0" xfId="1" applyFont="1" applyFill="1"/>
    <xf numFmtId="44" fontId="5" fillId="4" borderId="0" xfId="1" applyFont="1" applyFill="1"/>
    <xf numFmtId="44" fontId="5" fillId="5" borderId="0" xfId="1" applyFont="1" applyFill="1"/>
    <xf numFmtId="44" fontId="5" fillId="6" borderId="0" xfId="1" applyFont="1" applyFill="1"/>
    <xf numFmtId="44" fontId="5" fillId="0" borderId="0" xfId="1" applyFont="1" applyAlignment="1">
      <alignment horizontal="right"/>
    </xf>
    <xf numFmtId="44" fontId="5" fillId="0" borderId="0" xfId="1" applyFont="1" applyFill="1" applyAlignment="1">
      <alignment horizontal="right"/>
    </xf>
    <xf numFmtId="44" fontId="5" fillId="2" borderId="0" xfId="1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34AF-67CB-43B5-A0B9-2814F17B3CA1}">
  <sheetPr>
    <pageSetUpPr fitToPage="1"/>
  </sheetPr>
  <dimension ref="A1:O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32.140625" style="1" bestFit="1" customWidth="1"/>
    <col min="2" max="2" width="19.140625" style="1" customWidth="1"/>
    <col min="3" max="3" width="18.140625" style="1" customWidth="1"/>
    <col min="4" max="5" width="18.140625" style="3" customWidth="1"/>
    <col min="6" max="7" width="18.140625" style="1" customWidth="1"/>
    <col min="8" max="8" width="18.5703125" style="1" customWidth="1"/>
    <col min="9" max="9" width="2.7109375" style="1" customWidth="1"/>
    <col min="10" max="14" width="16.7109375" style="1" customWidth="1"/>
    <col min="15" max="15" width="13.140625" style="1" customWidth="1"/>
    <col min="16" max="16384" width="9.140625" style="1"/>
  </cols>
  <sheetData>
    <row r="1" spans="1:15" s="2" customFormat="1" ht="18" x14ac:dyDescent="0.4">
      <c r="A1" s="4"/>
      <c r="B1" s="4" t="s">
        <v>0</v>
      </c>
      <c r="C1" s="4" t="s">
        <v>65</v>
      </c>
      <c r="D1" s="5" t="s">
        <v>57</v>
      </c>
      <c r="E1" s="5" t="s">
        <v>53</v>
      </c>
      <c r="F1" s="4" t="s">
        <v>52</v>
      </c>
      <c r="G1" s="4" t="s">
        <v>58</v>
      </c>
      <c r="H1" s="6" t="s">
        <v>59</v>
      </c>
      <c r="I1" s="4"/>
      <c r="J1" s="7" t="s">
        <v>1</v>
      </c>
      <c r="K1" s="8" t="s">
        <v>2</v>
      </c>
      <c r="L1" s="9" t="s">
        <v>3</v>
      </c>
      <c r="M1" s="10" t="s">
        <v>4</v>
      </c>
      <c r="N1" s="10" t="s">
        <v>5</v>
      </c>
      <c r="O1" s="11" t="s">
        <v>6</v>
      </c>
    </row>
    <row r="2" spans="1:15" ht="15.75" x14ac:dyDescent="0.25">
      <c r="A2" s="12" t="s">
        <v>7</v>
      </c>
      <c r="B2" s="13"/>
      <c r="C2" s="13"/>
      <c r="D2" s="14"/>
      <c r="E2" s="14"/>
      <c r="F2" s="13"/>
      <c r="G2" s="13"/>
      <c r="H2" s="15"/>
      <c r="I2" s="16"/>
      <c r="J2" s="17">
        <v>3705.09</v>
      </c>
      <c r="K2" s="18">
        <v>3437.35</v>
      </c>
      <c r="L2" s="19">
        <v>19311.55</v>
      </c>
      <c r="M2" s="20">
        <v>32244.75</v>
      </c>
      <c r="N2" s="20">
        <v>-1027.45</v>
      </c>
      <c r="O2" s="6">
        <f>SUM(J2:N2)</f>
        <v>57671.29</v>
      </c>
    </row>
    <row r="3" spans="1:15" ht="15.75" x14ac:dyDescent="0.25">
      <c r="A3" s="21" t="s">
        <v>8</v>
      </c>
      <c r="B3" s="13">
        <v>5000</v>
      </c>
      <c r="C3" s="13">
        <v>5000</v>
      </c>
      <c r="D3" s="14">
        <v>4845</v>
      </c>
      <c r="E3" s="14">
        <v>2837.41</v>
      </c>
      <c r="F3" s="13">
        <v>150</v>
      </c>
      <c r="G3" s="13">
        <v>1459</v>
      </c>
      <c r="H3" s="15">
        <f>46*25*5</f>
        <v>5750</v>
      </c>
      <c r="I3" s="13"/>
      <c r="J3" s="22"/>
      <c r="K3" s="23"/>
      <c r="L3" s="24">
        <f>+H3</f>
        <v>5750</v>
      </c>
      <c r="M3" s="25"/>
      <c r="N3" s="25"/>
      <c r="O3" s="15" t="str">
        <f>IF((H3-SUM(J3:N3))=0,"",(H3-SUM(J3:N3)))</f>
        <v/>
      </c>
    </row>
    <row r="4" spans="1:15" ht="15.75" x14ac:dyDescent="0.25">
      <c r="A4" s="21" t="s">
        <v>9</v>
      </c>
      <c r="B4" s="13">
        <v>2500</v>
      </c>
      <c r="C4" s="13">
        <v>2500</v>
      </c>
      <c r="D4" s="14">
        <v>2041.5</v>
      </c>
      <c r="E4" s="14">
        <v>1493</v>
      </c>
      <c r="F4" s="13">
        <v>1671</v>
      </c>
      <c r="G4" s="13">
        <v>1856</v>
      </c>
      <c r="H4" s="15">
        <v>2500</v>
      </c>
      <c r="I4" s="13"/>
      <c r="J4" s="22"/>
      <c r="K4" s="23">
        <f>+H4</f>
        <v>2500</v>
      </c>
      <c r="L4" s="24"/>
      <c r="M4" s="25"/>
      <c r="N4" s="25"/>
      <c r="O4" s="15" t="str">
        <f t="shared" ref="O4:O11" si="0">IF((H4-SUM(J4:N4))=0,"",(H4-SUM(J4:N4)))</f>
        <v/>
      </c>
    </row>
    <row r="5" spans="1:15" ht="15.75" x14ac:dyDescent="0.25">
      <c r="A5" s="21" t="s">
        <v>10</v>
      </c>
      <c r="B5" s="13">
        <v>20000</v>
      </c>
      <c r="C5" s="26" t="s">
        <v>11</v>
      </c>
      <c r="D5" s="27">
        <v>15073.8</v>
      </c>
      <c r="E5" s="27">
        <v>2423.5</v>
      </c>
      <c r="F5" s="26">
        <v>21736.799999999999</v>
      </c>
      <c r="G5" s="13">
        <v>20623</v>
      </c>
      <c r="H5" s="28">
        <v>12000</v>
      </c>
      <c r="I5" s="13"/>
      <c r="J5" s="22"/>
      <c r="K5" s="23"/>
      <c r="L5" s="24"/>
      <c r="M5" s="25">
        <f>+H5</f>
        <v>12000</v>
      </c>
      <c r="N5" s="25"/>
      <c r="O5" s="15" t="str">
        <f t="shared" si="0"/>
        <v/>
      </c>
    </row>
    <row r="6" spans="1:15" ht="15.75" x14ac:dyDescent="0.25">
      <c r="A6" s="21" t="s">
        <v>12</v>
      </c>
      <c r="B6" s="13">
        <v>1500</v>
      </c>
      <c r="C6" s="13">
        <v>1500</v>
      </c>
      <c r="D6" s="14">
        <v>1287.5</v>
      </c>
      <c r="E6" s="14">
        <v>1244.4100000000001</v>
      </c>
      <c r="F6" s="13">
        <v>2283.5700000000002</v>
      </c>
      <c r="G6" s="13">
        <v>0</v>
      </c>
      <c r="H6" s="15">
        <v>2200</v>
      </c>
      <c r="I6" s="13"/>
      <c r="J6" s="22"/>
      <c r="K6" s="23"/>
      <c r="L6" s="24"/>
      <c r="M6" s="25">
        <f>+H6</f>
        <v>2200</v>
      </c>
      <c r="N6" s="25"/>
      <c r="O6" s="15" t="str">
        <f t="shared" si="0"/>
        <v/>
      </c>
    </row>
    <row r="7" spans="1:15" ht="15.75" x14ac:dyDescent="0.25">
      <c r="A7" s="21" t="s">
        <v>13</v>
      </c>
      <c r="B7" s="13">
        <v>5000</v>
      </c>
      <c r="C7" s="13">
        <v>5000</v>
      </c>
      <c r="D7" s="14">
        <v>3751</v>
      </c>
      <c r="E7" s="14">
        <v>3157.5</v>
      </c>
      <c r="F7" s="13">
        <v>24</v>
      </c>
      <c r="G7" s="13">
        <v>1038.83</v>
      </c>
      <c r="H7" s="15">
        <f>46*3*30</f>
        <v>4140</v>
      </c>
      <c r="I7" s="13"/>
      <c r="J7" s="22">
        <f>+H7</f>
        <v>4140</v>
      </c>
      <c r="K7" s="23"/>
      <c r="L7" s="24"/>
      <c r="M7" s="25"/>
      <c r="N7" s="25"/>
      <c r="O7" s="15" t="str">
        <f t="shared" si="0"/>
        <v/>
      </c>
    </row>
    <row r="8" spans="1:15" ht="15.75" x14ac:dyDescent="0.25">
      <c r="A8" s="21" t="s">
        <v>14</v>
      </c>
      <c r="B8" s="13">
        <v>0</v>
      </c>
      <c r="C8" s="13">
        <v>0</v>
      </c>
      <c r="D8" s="14">
        <v>0</v>
      </c>
      <c r="E8" s="14">
        <v>0</v>
      </c>
      <c r="F8" s="13">
        <v>0</v>
      </c>
      <c r="G8" s="13">
        <v>0</v>
      </c>
      <c r="H8" s="15">
        <v>0</v>
      </c>
      <c r="I8" s="13"/>
      <c r="J8" s="22"/>
      <c r="K8" s="23"/>
      <c r="L8" s="24"/>
      <c r="M8" s="25">
        <f>+H8</f>
        <v>0</v>
      </c>
      <c r="N8" s="25"/>
      <c r="O8" s="15" t="str">
        <f t="shared" si="0"/>
        <v/>
      </c>
    </row>
    <row r="9" spans="1:15" ht="15.75" x14ac:dyDescent="0.25">
      <c r="A9" s="21" t="s">
        <v>15</v>
      </c>
      <c r="B9" s="13">
        <v>1850</v>
      </c>
      <c r="C9" s="13">
        <v>2000</v>
      </c>
      <c r="D9" s="14">
        <v>1769.6</v>
      </c>
      <c r="E9" s="14">
        <v>1407.52</v>
      </c>
      <c r="F9" s="14">
        <v>1789.66</v>
      </c>
      <c r="G9" s="13">
        <v>2577.5100000000002</v>
      </c>
      <c r="H9" s="15">
        <v>2000</v>
      </c>
      <c r="I9" s="13"/>
      <c r="J9" s="22"/>
      <c r="K9" s="23"/>
      <c r="L9" s="24"/>
      <c r="M9" s="25"/>
      <c r="N9" s="25">
        <f>+H9</f>
        <v>2000</v>
      </c>
      <c r="O9" s="15" t="str">
        <f t="shared" si="0"/>
        <v/>
      </c>
    </row>
    <row r="10" spans="1:15" ht="15.75" x14ac:dyDescent="0.25">
      <c r="A10" s="21" t="s">
        <v>16</v>
      </c>
      <c r="B10" s="13">
        <v>42000</v>
      </c>
      <c r="C10" s="13">
        <v>40000</v>
      </c>
      <c r="D10" s="14">
        <v>44849</v>
      </c>
      <c r="E10" s="14">
        <v>30491.49</v>
      </c>
      <c r="F10" s="13">
        <v>7610.61</v>
      </c>
      <c r="G10" s="13">
        <v>16615.98</v>
      </c>
      <c r="H10" s="15">
        <f>29*12*116-78</f>
        <v>40290</v>
      </c>
      <c r="I10" s="13"/>
      <c r="J10" s="22">
        <f>+H10</f>
        <v>40290</v>
      </c>
      <c r="K10" s="23"/>
      <c r="L10" s="24"/>
      <c r="M10" s="25"/>
      <c r="N10" s="25"/>
      <c r="O10" s="15" t="str">
        <f t="shared" si="0"/>
        <v/>
      </c>
    </row>
    <row r="11" spans="1:15" ht="15.75" x14ac:dyDescent="0.25">
      <c r="A11" s="21" t="s">
        <v>66</v>
      </c>
      <c r="B11" s="13">
        <v>0</v>
      </c>
      <c r="C11" s="13">
        <v>0</v>
      </c>
      <c r="D11" s="14">
        <v>0</v>
      </c>
      <c r="E11" s="14">
        <v>0</v>
      </c>
      <c r="F11" s="13">
        <v>0</v>
      </c>
      <c r="G11" s="13">
        <v>-872.07</v>
      </c>
      <c r="H11" s="15">
        <v>0</v>
      </c>
      <c r="I11" s="13"/>
      <c r="J11" s="22">
        <f>+H11</f>
        <v>0</v>
      </c>
      <c r="K11" s="23"/>
      <c r="L11" s="24"/>
      <c r="M11" s="25"/>
      <c r="N11" s="25"/>
      <c r="O11" s="15" t="str">
        <f t="shared" si="0"/>
        <v/>
      </c>
    </row>
    <row r="12" spans="1:15" s="2" customFormat="1" ht="15.75" x14ac:dyDescent="0.25">
      <c r="A12" s="12" t="s">
        <v>17</v>
      </c>
      <c r="B12" s="4">
        <f>SUM(B3:B11)</f>
        <v>77850</v>
      </c>
      <c r="C12" s="4">
        <f t="shared" ref="C12:N12" si="1">SUM(C3:C11)</f>
        <v>56000</v>
      </c>
      <c r="D12" s="5">
        <f t="shared" ref="D12:G12" si="2">SUM(D3:D11)</f>
        <v>73617.399999999994</v>
      </c>
      <c r="E12" s="5">
        <f t="shared" si="2"/>
        <v>43054.83</v>
      </c>
      <c r="F12" s="4">
        <f t="shared" si="2"/>
        <v>35265.64</v>
      </c>
      <c r="G12" s="4">
        <f t="shared" si="2"/>
        <v>43298.250000000007</v>
      </c>
      <c r="H12" s="6">
        <f t="shared" si="1"/>
        <v>68880</v>
      </c>
      <c r="I12" s="4"/>
      <c r="J12" s="17">
        <f t="shared" si="1"/>
        <v>44430</v>
      </c>
      <c r="K12" s="18">
        <f t="shared" si="1"/>
        <v>2500</v>
      </c>
      <c r="L12" s="19">
        <f t="shared" si="1"/>
        <v>5750</v>
      </c>
      <c r="M12" s="20">
        <f t="shared" si="1"/>
        <v>14200</v>
      </c>
      <c r="N12" s="20">
        <f t="shared" si="1"/>
        <v>2000</v>
      </c>
      <c r="O12" s="6">
        <f>SUM(J12:N12)</f>
        <v>68880</v>
      </c>
    </row>
    <row r="13" spans="1:15" ht="15.75" x14ac:dyDescent="0.25">
      <c r="A13" s="21"/>
      <c r="B13" s="13"/>
      <c r="C13" s="13"/>
      <c r="D13" s="14"/>
      <c r="E13" s="14"/>
      <c r="F13" s="13"/>
      <c r="G13" s="13"/>
      <c r="H13" s="15"/>
      <c r="I13" s="13"/>
      <c r="J13" s="22"/>
      <c r="K13" s="23"/>
      <c r="L13" s="24"/>
      <c r="M13" s="25"/>
      <c r="N13" s="25"/>
      <c r="O13" s="15"/>
    </row>
    <row r="14" spans="1:15" ht="15.75" x14ac:dyDescent="0.25">
      <c r="A14" s="12" t="s">
        <v>18</v>
      </c>
      <c r="B14" s="13"/>
      <c r="C14" s="13"/>
      <c r="D14" s="14"/>
      <c r="E14" s="14"/>
      <c r="F14" s="13"/>
      <c r="G14" s="13"/>
      <c r="H14" s="15"/>
      <c r="I14" s="13"/>
      <c r="J14" s="22"/>
      <c r="K14" s="23"/>
      <c r="L14" s="24"/>
      <c r="M14" s="25"/>
      <c r="N14" s="25"/>
      <c r="O14" s="15"/>
    </row>
    <row r="15" spans="1:15" ht="15.75" x14ac:dyDescent="0.25">
      <c r="A15" s="13" t="s">
        <v>19</v>
      </c>
      <c r="B15" s="13">
        <v>1850</v>
      </c>
      <c r="C15" s="13">
        <v>2000</v>
      </c>
      <c r="D15" s="14">
        <v>1931.5</v>
      </c>
      <c r="E15" s="14">
        <v>1917</v>
      </c>
      <c r="F15" s="13">
        <v>1852.2</v>
      </c>
      <c r="G15" s="13">
        <v>2011</v>
      </c>
      <c r="H15" s="15">
        <v>2000</v>
      </c>
      <c r="I15" s="13"/>
      <c r="J15" s="22"/>
      <c r="K15" s="23"/>
      <c r="L15" s="24"/>
      <c r="M15" s="25"/>
      <c r="N15" s="25">
        <f>+H15</f>
        <v>2000</v>
      </c>
      <c r="O15" s="15" t="str">
        <f t="shared" ref="O15:O38" si="3">IF((H15-SUM(J15:N15))=0,"",(H15-SUM(J15:N15)))</f>
        <v/>
      </c>
    </row>
    <row r="16" spans="1:15" ht="15.75" x14ac:dyDescent="0.25">
      <c r="A16" s="13" t="s">
        <v>47</v>
      </c>
      <c r="B16" s="13">
        <v>1500</v>
      </c>
      <c r="C16" s="13">
        <v>2000</v>
      </c>
      <c r="D16" s="14">
        <v>1960</v>
      </c>
      <c r="E16" s="14">
        <v>460</v>
      </c>
      <c r="F16" s="13">
        <v>1100</v>
      </c>
      <c r="G16" s="13">
        <v>4300</v>
      </c>
      <c r="H16" s="15">
        <v>1500</v>
      </c>
      <c r="I16" s="13"/>
      <c r="J16" s="22"/>
      <c r="K16" s="23"/>
      <c r="L16" s="24"/>
      <c r="M16" s="25">
        <f>+H16</f>
        <v>1500</v>
      </c>
      <c r="N16" s="25"/>
      <c r="O16" s="15" t="str">
        <f t="shared" si="3"/>
        <v/>
      </c>
    </row>
    <row r="17" spans="1:15" ht="15.75" x14ac:dyDescent="0.25">
      <c r="A17" s="13" t="s">
        <v>20</v>
      </c>
      <c r="B17" s="13">
        <v>1000</v>
      </c>
      <c r="C17" s="13">
        <v>0</v>
      </c>
      <c r="D17" s="14">
        <v>0</v>
      </c>
      <c r="E17" s="14">
        <v>0</v>
      </c>
      <c r="F17" s="13">
        <v>0</v>
      </c>
      <c r="G17" s="13">
        <v>0</v>
      </c>
      <c r="H17" s="15">
        <v>0</v>
      </c>
      <c r="I17" s="13"/>
      <c r="J17" s="22"/>
      <c r="K17" s="23"/>
      <c r="L17" s="24"/>
      <c r="M17" s="25">
        <f t="shared" ref="M17:M38" si="4">+H17</f>
        <v>0</v>
      </c>
      <c r="N17" s="25"/>
      <c r="O17" s="15" t="str">
        <f t="shared" si="3"/>
        <v/>
      </c>
    </row>
    <row r="18" spans="1:15" ht="15.75" x14ac:dyDescent="0.25">
      <c r="A18" s="13" t="s">
        <v>21</v>
      </c>
      <c r="B18" s="13">
        <v>4000</v>
      </c>
      <c r="C18" s="13">
        <v>1000</v>
      </c>
      <c r="D18" s="14">
        <v>0</v>
      </c>
      <c r="E18" s="14">
        <v>0</v>
      </c>
      <c r="F18" s="13">
        <v>4000</v>
      </c>
      <c r="G18" s="13">
        <v>357.72</v>
      </c>
      <c r="H18" s="15">
        <v>1000</v>
      </c>
      <c r="I18" s="13"/>
      <c r="J18" s="22"/>
      <c r="K18" s="23"/>
      <c r="L18" s="24"/>
      <c r="M18" s="25">
        <f t="shared" si="4"/>
        <v>1000</v>
      </c>
      <c r="N18" s="25"/>
      <c r="O18" s="15" t="str">
        <f t="shared" si="3"/>
        <v/>
      </c>
    </row>
    <row r="19" spans="1:15" ht="15.75" x14ac:dyDescent="0.25">
      <c r="A19" s="13" t="s">
        <v>62</v>
      </c>
      <c r="B19" s="13">
        <v>0</v>
      </c>
      <c r="C19" s="13">
        <v>0</v>
      </c>
      <c r="D19" s="14">
        <v>0</v>
      </c>
      <c r="E19" s="14">
        <v>0</v>
      </c>
      <c r="F19" s="13">
        <v>0</v>
      </c>
      <c r="G19" s="13">
        <v>500</v>
      </c>
      <c r="H19" s="15">
        <v>0</v>
      </c>
      <c r="I19" s="13"/>
      <c r="J19" s="22"/>
      <c r="K19" s="23"/>
      <c r="L19" s="24"/>
      <c r="M19" s="25">
        <f t="shared" ref="M19" si="5">+H19</f>
        <v>0</v>
      </c>
      <c r="N19" s="25"/>
      <c r="O19" s="15" t="str">
        <f t="shared" si="3"/>
        <v/>
      </c>
    </row>
    <row r="20" spans="1:15" ht="15.75" x14ac:dyDescent="0.25">
      <c r="A20" s="13" t="s">
        <v>54</v>
      </c>
      <c r="B20" s="13">
        <v>0</v>
      </c>
      <c r="C20" s="13">
        <v>0</v>
      </c>
      <c r="D20" s="14">
        <v>1000</v>
      </c>
      <c r="E20" s="14">
        <v>704.19</v>
      </c>
      <c r="F20" s="13">
        <v>0</v>
      </c>
      <c r="G20" s="13">
        <v>0</v>
      </c>
      <c r="H20" s="15">
        <v>0</v>
      </c>
      <c r="I20" s="13"/>
      <c r="J20" s="22"/>
      <c r="K20" s="23"/>
      <c r="L20" s="24"/>
      <c r="M20" s="25">
        <f t="shared" si="4"/>
        <v>0</v>
      </c>
      <c r="N20" s="25"/>
      <c r="O20" s="15" t="str">
        <f t="shared" si="3"/>
        <v/>
      </c>
    </row>
    <row r="21" spans="1:15" ht="15.75" x14ac:dyDescent="0.25">
      <c r="A21" s="13" t="s">
        <v>55</v>
      </c>
      <c r="B21" s="13">
        <v>0</v>
      </c>
      <c r="C21" s="13">
        <v>0</v>
      </c>
      <c r="D21" s="14">
        <v>0</v>
      </c>
      <c r="E21" s="14">
        <v>500</v>
      </c>
      <c r="F21" s="13">
        <v>0</v>
      </c>
      <c r="G21" s="13">
        <v>0</v>
      </c>
      <c r="H21" s="15">
        <v>0</v>
      </c>
      <c r="I21" s="13"/>
      <c r="J21" s="22"/>
      <c r="K21" s="23"/>
      <c r="L21" s="24"/>
      <c r="M21" s="25">
        <f t="shared" si="4"/>
        <v>0</v>
      </c>
      <c r="N21" s="25"/>
      <c r="O21" s="15" t="str">
        <f t="shared" si="3"/>
        <v/>
      </c>
    </row>
    <row r="22" spans="1:15" ht="15.75" x14ac:dyDescent="0.25">
      <c r="A22" s="13" t="s">
        <v>56</v>
      </c>
      <c r="B22" s="13">
        <v>0</v>
      </c>
      <c r="C22" s="13">
        <v>0</v>
      </c>
      <c r="D22" s="14">
        <v>0</v>
      </c>
      <c r="E22" s="14">
        <v>457</v>
      </c>
      <c r="F22" s="13">
        <v>0</v>
      </c>
      <c r="G22" s="13">
        <v>0</v>
      </c>
      <c r="H22" s="15">
        <v>0</v>
      </c>
      <c r="I22" s="13"/>
      <c r="J22" s="22"/>
      <c r="K22" s="23"/>
      <c r="L22" s="24"/>
      <c r="M22" s="25">
        <f t="shared" si="4"/>
        <v>0</v>
      </c>
      <c r="N22" s="25"/>
      <c r="O22" s="15" t="str">
        <f t="shared" si="3"/>
        <v/>
      </c>
    </row>
    <row r="23" spans="1:15" ht="15.75" x14ac:dyDescent="0.25">
      <c r="A23" s="13" t="s">
        <v>46</v>
      </c>
      <c r="B23" s="13">
        <v>0</v>
      </c>
      <c r="C23" s="13">
        <v>0</v>
      </c>
      <c r="D23" s="14">
        <v>0</v>
      </c>
      <c r="E23" s="14">
        <v>100</v>
      </c>
      <c r="F23" s="13">
        <v>250</v>
      </c>
      <c r="G23" s="13">
        <v>350</v>
      </c>
      <c r="H23" s="15">
        <v>250</v>
      </c>
      <c r="I23" s="13"/>
      <c r="J23" s="22"/>
      <c r="K23" s="23"/>
      <c r="L23" s="24"/>
      <c r="M23" s="25">
        <f t="shared" si="4"/>
        <v>250</v>
      </c>
      <c r="N23" s="25"/>
      <c r="O23" s="15" t="str">
        <f t="shared" si="3"/>
        <v/>
      </c>
    </row>
    <row r="24" spans="1:15" ht="15.75" x14ac:dyDescent="0.25">
      <c r="A24" s="13" t="s">
        <v>48</v>
      </c>
      <c r="B24" s="13">
        <v>0</v>
      </c>
      <c r="C24" s="13">
        <v>0</v>
      </c>
      <c r="D24" s="14">
        <v>0</v>
      </c>
      <c r="E24" s="14">
        <v>0</v>
      </c>
      <c r="F24" s="13">
        <v>250</v>
      </c>
      <c r="G24" s="13">
        <v>0</v>
      </c>
      <c r="H24" s="15">
        <v>0</v>
      </c>
      <c r="I24" s="13"/>
      <c r="J24" s="22"/>
      <c r="K24" s="23"/>
      <c r="L24" s="24"/>
      <c r="M24" s="25">
        <f t="shared" si="4"/>
        <v>0</v>
      </c>
      <c r="N24" s="25"/>
      <c r="O24" s="15" t="str">
        <f t="shared" si="3"/>
        <v/>
      </c>
    </row>
    <row r="25" spans="1:15" ht="15.75" x14ac:dyDescent="0.25">
      <c r="A25" s="13" t="s">
        <v>49</v>
      </c>
      <c r="B25" s="13">
        <v>0</v>
      </c>
      <c r="C25" s="13">
        <v>0</v>
      </c>
      <c r="D25" s="14">
        <v>545</v>
      </c>
      <c r="E25" s="14">
        <v>70</v>
      </c>
      <c r="F25" s="13">
        <v>1075</v>
      </c>
      <c r="G25" s="13">
        <v>1115.82</v>
      </c>
      <c r="H25" s="15">
        <v>1500</v>
      </c>
      <c r="I25" s="13"/>
      <c r="J25" s="22"/>
      <c r="K25" s="23"/>
      <c r="L25" s="24"/>
      <c r="M25" s="25">
        <f t="shared" si="4"/>
        <v>1500</v>
      </c>
      <c r="N25" s="25"/>
      <c r="O25" s="15" t="str">
        <f t="shared" si="3"/>
        <v/>
      </c>
    </row>
    <row r="26" spans="1:15" ht="15.75" x14ac:dyDescent="0.25">
      <c r="A26" s="13" t="s">
        <v>50</v>
      </c>
      <c r="B26" s="13">
        <v>0</v>
      </c>
      <c r="C26" s="13">
        <v>0</v>
      </c>
      <c r="D26" s="14">
        <v>0</v>
      </c>
      <c r="E26" s="14">
        <v>0</v>
      </c>
      <c r="F26" s="13">
        <v>5765.16</v>
      </c>
      <c r="G26" s="13">
        <v>0</v>
      </c>
      <c r="H26" s="15">
        <v>0</v>
      </c>
      <c r="I26" s="13"/>
      <c r="J26" s="22"/>
      <c r="K26" s="23"/>
      <c r="L26" s="24"/>
      <c r="M26" s="25">
        <f t="shared" si="4"/>
        <v>0</v>
      </c>
      <c r="N26" s="25"/>
      <c r="O26" s="15" t="str">
        <f t="shared" si="3"/>
        <v/>
      </c>
    </row>
    <row r="27" spans="1:15" ht="15.75" x14ac:dyDescent="0.25">
      <c r="A27" s="13" t="s">
        <v>51</v>
      </c>
      <c r="B27" s="13">
        <v>0</v>
      </c>
      <c r="C27" s="13">
        <v>0</v>
      </c>
      <c r="D27" s="14">
        <v>0</v>
      </c>
      <c r="E27" s="14">
        <v>0</v>
      </c>
      <c r="F27" s="13">
        <v>500</v>
      </c>
      <c r="G27" s="13">
        <v>0</v>
      </c>
      <c r="H27" s="15">
        <v>0</v>
      </c>
      <c r="I27" s="13"/>
      <c r="J27" s="22"/>
      <c r="K27" s="23"/>
      <c r="L27" s="24"/>
      <c r="M27" s="25">
        <f t="shared" si="4"/>
        <v>0</v>
      </c>
      <c r="N27" s="25"/>
      <c r="O27" s="15" t="str">
        <f t="shared" si="3"/>
        <v/>
      </c>
    </row>
    <row r="28" spans="1:15" ht="15.75" x14ac:dyDescent="0.25">
      <c r="A28" s="13" t="s">
        <v>22</v>
      </c>
      <c r="B28" s="13"/>
      <c r="C28" s="13">
        <v>1000</v>
      </c>
      <c r="D28" s="14">
        <v>0</v>
      </c>
      <c r="E28" s="14">
        <v>0</v>
      </c>
      <c r="F28" s="13">
        <v>0</v>
      </c>
      <c r="G28" s="13">
        <v>0</v>
      </c>
      <c r="H28" s="15">
        <v>0</v>
      </c>
      <c r="I28" s="13"/>
      <c r="J28" s="22"/>
      <c r="K28" s="23"/>
      <c r="L28" s="24"/>
      <c r="M28" s="25">
        <f t="shared" si="4"/>
        <v>0</v>
      </c>
      <c r="N28" s="25"/>
      <c r="O28" s="15" t="str">
        <f t="shared" si="3"/>
        <v/>
      </c>
    </row>
    <row r="29" spans="1:15" ht="15.75" x14ac:dyDescent="0.25">
      <c r="A29" s="13" t="s">
        <v>23</v>
      </c>
      <c r="B29" s="13">
        <v>3000</v>
      </c>
      <c r="C29" s="13">
        <v>3000</v>
      </c>
      <c r="D29" s="14">
        <v>2748.82</v>
      </c>
      <c r="E29" s="14">
        <v>2649.9</v>
      </c>
      <c r="F29" s="13">
        <v>0</v>
      </c>
      <c r="G29" s="13">
        <v>0</v>
      </c>
      <c r="H29" s="15">
        <v>0</v>
      </c>
      <c r="I29" s="13"/>
      <c r="J29" s="22"/>
      <c r="K29" s="23"/>
      <c r="L29" s="24"/>
      <c r="M29" s="25">
        <f t="shared" si="4"/>
        <v>0</v>
      </c>
      <c r="N29" s="25"/>
      <c r="O29" s="15" t="str">
        <f t="shared" si="3"/>
        <v/>
      </c>
    </row>
    <row r="30" spans="1:15" ht="15.75" x14ac:dyDescent="0.25">
      <c r="A30" s="13" t="s">
        <v>24</v>
      </c>
      <c r="B30" s="13">
        <v>1000</v>
      </c>
      <c r="C30" s="13">
        <v>1500</v>
      </c>
      <c r="D30" s="14">
        <v>1591.64</v>
      </c>
      <c r="E30" s="14">
        <v>2000</v>
      </c>
      <c r="F30" s="13">
        <v>2000</v>
      </c>
      <c r="G30" s="13">
        <v>1000</v>
      </c>
      <c r="H30" s="15">
        <v>1000</v>
      </c>
      <c r="I30" s="13"/>
      <c r="J30" s="22"/>
      <c r="K30" s="23"/>
      <c r="L30" s="24"/>
      <c r="M30" s="25">
        <f t="shared" si="4"/>
        <v>1000</v>
      </c>
      <c r="N30" s="25"/>
      <c r="O30" s="15" t="str">
        <f t="shared" si="3"/>
        <v/>
      </c>
    </row>
    <row r="31" spans="1:15" ht="15.75" x14ac:dyDescent="0.25">
      <c r="A31" s="13" t="s">
        <v>25</v>
      </c>
      <c r="B31" s="13">
        <v>1000</v>
      </c>
      <c r="C31" s="13">
        <v>0</v>
      </c>
      <c r="D31" s="14">
        <v>0</v>
      </c>
      <c r="E31" s="14">
        <v>0</v>
      </c>
      <c r="F31" s="13">
        <v>0</v>
      </c>
      <c r="G31" s="13">
        <v>0</v>
      </c>
      <c r="H31" s="15">
        <v>1000</v>
      </c>
      <c r="I31" s="13"/>
      <c r="J31" s="22"/>
      <c r="K31" s="23"/>
      <c r="L31" s="24"/>
      <c r="M31" s="25">
        <f t="shared" si="4"/>
        <v>1000</v>
      </c>
      <c r="N31" s="25"/>
      <c r="O31" s="15" t="str">
        <f t="shared" si="3"/>
        <v/>
      </c>
    </row>
    <row r="32" spans="1:15" ht="15.75" x14ac:dyDescent="0.25">
      <c r="A32" s="13" t="s">
        <v>26</v>
      </c>
      <c r="B32" s="13">
        <v>500</v>
      </c>
      <c r="C32" s="13">
        <v>500</v>
      </c>
      <c r="D32" s="14">
        <v>4392.57</v>
      </c>
      <c r="E32" s="14">
        <v>376.05</v>
      </c>
      <c r="F32" s="13">
        <v>0</v>
      </c>
      <c r="G32" s="13">
        <v>0</v>
      </c>
      <c r="H32" s="15">
        <v>1000</v>
      </c>
      <c r="I32" s="13"/>
      <c r="J32" s="22"/>
      <c r="K32" s="23"/>
      <c r="L32" s="24"/>
      <c r="M32" s="25">
        <f t="shared" si="4"/>
        <v>1000</v>
      </c>
      <c r="N32" s="25"/>
      <c r="O32" s="15" t="str">
        <f t="shared" si="3"/>
        <v/>
      </c>
    </row>
    <row r="33" spans="1:15" ht="15.75" x14ac:dyDescent="0.25">
      <c r="A33" s="13" t="s">
        <v>61</v>
      </c>
      <c r="B33" s="13">
        <v>0</v>
      </c>
      <c r="C33" s="13">
        <v>0</v>
      </c>
      <c r="D33" s="14">
        <v>2574.1</v>
      </c>
      <c r="E33" s="14">
        <v>0</v>
      </c>
      <c r="F33" s="13">
        <v>3867.15</v>
      </c>
      <c r="G33" s="13">
        <f>4707.19+2400</f>
        <v>7107.19</v>
      </c>
      <c r="H33" s="15">
        <v>3400</v>
      </c>
      <c r="I33" s="13"/>
      <c r="J33" s="22"/>
      <c r="K33" s="23"/>
      <c r="L33" s="24"/>
      <c r="M33" s="25">
        <f t="shared" ref="M33:M34" si="6">+H33</f>
        <v>3400</v>
      </c>
      <c r="N33" s="25"/>
      <c r="O33" s="15" t="str">
        <f t="shared" si="3"/>
        <v/>
      </c>
    </row>
    <row r="34" spans="1:15" ht="15.75" x14ac:dyDescent="0.25">
      <c r="A34" s="13" t="s">
        <v>27</v>
      </c>
      <c r="B34" s="13">
        <v>500</v>
      </c>
      <c r="C34" s="13">
        <v>0</v>
      </c>
      <c r="D34" s="14">
        <v>0</v>
      </c>
      <c r="E34" s="14">
        <v>700</v>
      </c>
      <c r="F34" s="13">
        <v>0</v>
      </c>
      <c r="G34" s="13">
        <v>0</v>
      </c>
      <c r="H34" s="15">
        <v>800</v>
      </c>
      <c r="I34" s="13"/>
      <c r="J34" s="22"/>
      <c r="K34" s="23"/>
      <c r="L34" s="24"/>
      <c r="M34" s="25">
        <f t="shared" si="6"/>
        <v>800</v>
      </c>
      <c r="N34" s="25"/>
      <c r="O34" s="15" t="str">
        <f t="shared" si="3"/>
        <v/>
      </c>
    </row>
    <row r="35" spans="1:15" ht="15.75" x14ac:dyDescent="0.25">
      <c r="A35" s="13" t="s">
        <v>28</v>
      </c>
      <c r="B35" s="13">
        <v>3000</v>
      </c>
      <c r="C35" s="13">
        <v>2000</v>
      </c>
      <c r="D35" s="14">
        <v>0</v>
      </c>
      <c r="E35" s="14">
        <v>0</v>
      </c>
      <c r="F35" s="13">
        <v>0</v>
      </c>
      <c r="G35" s="13">
        <v>0</v>
      </c>
      <c r="H35" s="15">
        <v>0</v>
      </c>
      <c r="I35" s="13"/>
      <c r="J35" s="22"/>
      <c r="K35" s="23"/>
      <c r="L35" s="24"/>
      <c r="M35" s="25">
        <f t="shared" si="4"/>
        <v>0</v>
      </c>
      <c r="N35" s="25"/>
      <c r="O35" s="15" t="str">
        <f t="shared" si="3"/>
        <v/>
      </c>
    </row>
    <row r="36" spans="1:15" ht="15.75" x14ac:dyDescent="0.25">
      <c r="A36" s="13" t="s">
        <v>29</v>
      </c>
      <c r="B36" s="13">
        <v>1000</v>
      </c>
      <c r="C36" s="13">
        <v>3000</v>
      </c>
      <c r="D36" s="14">
        <v>758.29</v>
      </c>
      <c r="E36" s="14">
        <v>0</v>
      </c>
      <c r="F36" s="13">
        <v>0</v>
      </c>
      <c r="G36" s="13">
        <v>0</v>
      </c>
      <c r="H36" s="15">
        <v>1000</v>
      </c>
      <c r="I36" s="13"/>
      <c r="J36" s="22"/>
      <c r="K36" s="23"/>
      <c r="L36" s="24"/>
      <c r="M36" s="25">
        <f t="shared" ref="M36:M37" si="7">+H36</f>
        <v>1000</v>
      </c>
      <c r="N36" s="25"/>
      <c r="O36" s="15" t="str">
        <f t="shared" si="3"/>
        <v/>
      </c>
    </row>
    <row r="37" spans="1:15" ht="15.75" x14ac:dyDescent="0.25">
      <c r="A37" s="13" t="s">
        <v>60</v>
      </c>
      <c r="B37" s="13">
        <v>0</v>
      </c>
      <c r="C37" s="13">
        <v>0</v>
      </c>
      <c r="D37" s="14">
        <v>50</v>
      </c>
      <c r="E37" s="14">
        <v>0</v>
      </c>
      <c r="F37" s="13">
        <v>0</v>
      </c>
      <c r="G37" s="13">
        <v>0</v>
      </c>
      <c r="H37" s="15">
        <v>1000</v>
      </c>
      <c r="I37" s="13"/>
      <c r="J37" s="22"/>
      <c r="K37" s="23"/>
      <c r="L37" s="24"/>
      <c r="M37" s="25">
        <f t="shared" si="7"/>
        <v>1000</v>
      </c>
      <c r="N37" s="25"/>
      <c r="O37" s="15" t="str">
        <f t="shared" si="3"/>
        <v/>
      </c>
    </row>
    <row r="38" spans="1:15" ht="15.75" x14ac:dyDescent="0.25">
      <c r="A38" s="13" t="s">
        <v>63</v>
      </c>
      <c r="B38" s="13">
        <v>0</v>
      </c>
      <c r="C38" s="13">
        <v>0</v>
      </c>
      <c r="D38" s="14">
        <v>0</v>
      </c>
      <c r="E38" s="14">
        <v>0</v>
      </c>
      <c r="F38" s="13">
        <v>0</v>
      </c>
      <c r="G38" s="13">
        <v>5362.33</v>
      </c>
      <c r="H38" s="15">
        <v>0</v>
      </c>
      <c r="I38" s="13"/>
      <c r="J38" s="22"/>
      <c r="K38" s="23"/>
      <c r="L38" s="24"/>
      <c r="M38" s="25">
        <f t="shared" si="4"/>
        <v>0</v>
      </c>
      <c r="N38" s="25"/>
      <c r="O38" s="15" t="str">
        <f t="shared" si="3"/>
        <v/>
      </c>
    </row>
    <row r="39" spans="1:15" s="2" customFormat="1" ht="15.75" x14ac:dyDescent="0.25">
      <c r="A39" s="4" t="s">
        <v>17</v>
      </c>
      <c r="B39" s="4">
        <f>SUM(B15:B38)</f>
        <v>18350</v>
      </c>
      <c r="C39" s="4">
        <f>SUM(C15:C38)</f>
        <v>16000</v>
      </c>
      <c r="D39" s="5">
        <f>SUM(D15:D38)</f>
        <v>17551.919999999998</v>
      </c>
      <c r="E39" s="5">
        <f t="shared" ref="E39:F39" si="8">SUM(E15:E38)</f>
        <v>9934.14</v>
      </c>
      <c r="F39" s="4">
        <f t="shared" si="8"/>
        <v>20659.510000000002</v>
      </c>
      <c r="G39" s="4">
        <f>SUM(G15:G38)</f>
        <v>22104.059999999998</v>
      </c>
      <c r="H39" s="6">
        <f>SUM(H15:H38)</f>
        <v>15450</v>
      </c>
      <c r="I39" s="4"/>
      <c r="J39" s="17">
        <f>SUM(J15:J38)</f>
        <v>0</v>
      </c>
      <c r="K39" s="18">
        <f>SUM(K15:K38)</f>
        <v>0</v>
      </c>
      <c r="L39" s="19">
        <f>SUM(L15:L38)</f>
        <v>0</v>
      </c>
      <c r="M39" s="20">
        <f>SUM(M15:M38)</f>
        <v>13450</v>
      </c>
      <c r="N39" s="20">
        <f>SUM(N15:N38)</f>
        <v>2000</v>
      </c>
      <c r="O39" s="6">
        <f>SUM(J39:N39)</f>
        <v>15450</v>
      </c>
    </row>
    <row r="40" spans="1:15" ht="15.75" x14ac:dyDescent="0.25">
      <c r="A40" s="13"/>
      <c r="B40" s="13"/>
      <c r="C40" s="13"/>
      <c r="D40" s="14"/>
      <c r="E40" s="14"/>
      <c r="F40" s="13"/>
      <c r="G40" s="13"/>
      <c r="H40" s="15"/>
      <c r="I40" s="13"/>
      <c r="J40" s="22"/>
      <c r="K40" s="23"/>
      <c r="L40" s="24"/>
      <c r="M40" s="25"/>
      <c r="N40" s="25"/>
      <c r="O40" s="15"/>
    </row>
    <row r="41" spans="1:15" ht="15.75" x14ac:dyDescent="0.25">
      <c r="A41" s="4" t="s">
        <v>30</v>
      </c>
      <c r="B41" s="13"/>
      <c r="C41" s="13"/>
      <c r="D41" s="14"/>
      <c r="E41" s="14"/>
      <c r="F41" s="13"/>
      <c r="G41" s="13"/>
      <c r="H41" s="15"/>
      <c r="I41" s="13"/>
      <c r="J41" s="22"/>
      <c r="K41" s="23"/>
      <c r="L41" s="24"/>
      <c r="M41" s="25"/>
      <c r="N41" s="25"/>
      <c r="O41" s="15"/>
    </row>
    <row r="42" spans="1:15" ht="15.75" x14ac:dyDescent="0.25">
      <c r="A42" s="13" t="s">
        <v>31</v>
      </c>
      <c r="B42" s="13">
        <v>850</v>
      </c>
      <c r="C42" s="13">
        <v>1000</v>
      </c>
      <c r="D42" s="14">
        <v>1120</v>
      </c>
      <c r="E42" s="14">
        <v>1210</v>
      </c>
      <c r="F42" s="13">
        <v>1265</v>
      </c>
      <c r="G42" s="13">
        <v>1600.97</v>
      </c>
      <c r="H42" s="15">
        <v>1500</v>
      </c>
      <c r="I42" s="13"/>
      <c r="J42" s="22">
        <f>+H42</f>
        <v>1500</v>
      </c>
      <c r="K42" s="23"/>
      <c r="L42" s="24"/>
      <c r="M42" s="25"/>
      <c r="N42" s="25"/>
      <c r="O42" s="15" t="str">
        <f t="shared" ref="O42:O58" si="9">IF((H42-SUM(J42:N42))=0,"",(H42-SUM(J42:N42)))</f>
        <v/>
      </c>
    </row>
    <row r="43" spans="1:15" ht="15.75" x14ac:dyDescent="0.25">
      <c r="A43" s="13" t="s">
        <v>32</v>
      </c>
      <c r="B43" s="13">
        <v>650</v>
      </c>
      <c r="C43" s="13">
        <v>500</v>
      </c>
      <c r="D43" s="14">
        <v>225</v>
      </c>
      <c r="E43" s="14">
        <v>52.5</v>
      </c>
      <c r="F43" s="13">
        <v>217.28</v>
      </c>
      <c r="G43" s="13">
        <v>467.05</v>
      </c>
      <c r="H43" s="15">
        <v>500</v>
      </c>
      <c r="I43" s="13"/>
      <c r="J43" s="22">
        <f>+H43</f>
        <v>500</v>
      </c>
      <c r="K43" s="23"/>
      <c r="L43" s="24"/>
      <c r="M43" s="25"/>
      <c r="N43" s="25"/>
      <c r="O43" s="15" t="str">
        <f t="shared" si="9"/>
        <v/>
      </c>
    </row>
    <row r="44" spans="1:15" ht="15.75" x14ac:dyDescent="0.25">
      <c r="A44" s="13" t="s">
        <v>33</v>
      </c>
      <c r="B44" s="13">
        <v>500</v>
      </c>
      <c r="C44" s="13">
        <v>500</v>
      </c>
      <c r="D44" s="14">
        <v>131.28</v>
      </c>
      <c r="E44" s="14">
        <v>155.76</v>
      </c>
      <c r="F44" s="13">
        <v>249.76</v>
      </c>
      <c r="G44" s="13">
        <v>694.39</v>
      </c>
      <c r="H44" s="15">
        <v>500</v>
      </c>
      <c r="I44" s="13"/>
      <c r="J44" s="22">
        <f>+H44</f>
        <v>500</v>
      </c>
      <c r="K44" s="23"/>
      <c r="L44" s="24"/>
      <c r="M44" s="25"/>
      <c r="N44" s="25"/>
      <c r="O44" s="15" t="str">
        <f t="shared" si="9"/>
        <v/>
      </c>
    </row>
    <row r="45" spans="1:15" ht="15.75" x14ac:dyDescent="0.25">
      <c r="A45" s="13" t="s">
        <v>34</v>
      </c>
      <c r="B45" s="13">
        <v>2750</v>
      </c>
      <c r="C45" s="13">
        <v>2500</v>
      </c>
      <c r="D45" s="14">
        <v>1145</v>
      </c>
      <c r="E45" s="14">
        <v>750</v>
      </c>
      <c r="F45" s="13">
        <v>125</v>
      </c>
      <c r="G45" s="13">
        <v>1080</v>
      </c>
      <c r="H45" s="15">
        <v>1295</v>
      </c>
      <c r="I45" s="13"/>
      <c r="J45" s="22"/>
      <c r="K45" s="23">
        <f>+H45</f>
        <v>1295</v>
      </c>
      <c r="L45" s="24"/>
      <c r="M45" s="25"/>
      <c r="N45" s="25"/>
      <c r="O45" s="15" t="str">
        <f t="shared" si="9"/>
        <v/>
      </c>
    </row>
    <row r="46" spans="1:15" ht="15.75" x14ac:dyDescent="0.25">
      <c r="A46" s="13" t="s">
        <v>8</v>
      </c>
      <c r="B46" s="13">
        <v>1750</v>
      </c>
      <c r="C46" s="13">
        <v>1500</v>
      </c>
      <c r="D46" s="14">
        <v>562.91999999999996</v>
      </c>
      <c r="E46" s="14">
        <v>1361.89</v>
      </c>
      <c r="F46" s="13">
        <v>44.59</v>
      </c>
      <c r="G46" s="13">
        <v>1210.58</v>
      </c>
      <c r="H46" s="15">
        <f>46*75</f>
        <v>3450</v>
      </c>
      <c r="I46" s="13"/>
      <c r="J46" s="22"/>
      <c r="K46" s="23"/>
      <c r="L46" s="24">
        <f>+H46</f>
        <v>3450</v>
      </c>
      <c r="M46" s="25"/>
      <c r="N46" s="25"/>
      <c r="O46" s="15" t="str">
        <f t="shared" si="9"/>
        <v/>
      </c>
    </row>
    <row r="47" spans="1:15" ht="15.75" x14ac:dyDescent="0.25">
      <c r="A47" s="13" t="s">
        <v>35</v>
      </c>
      <c r="B47" s="13">
        <v>2000</v>
      </c>
      <c r="C47" s="13">
        <v>2500</v>
      </c>
      <c r="D47" s="14">
        <v>2145</v>
      </c>
      <c r="E47" s="14">
        <v>2145</v>
      </c>
      <c r="F47" s="13">
        <v>1360.67</v>
      </c>
      <c r="G47" s="13">
        <v>1705</v>
      </c>
      <c r="H47" s="15">
        <f>35*60</f>
        <v>2100</v>
      </c>
      <c r="I47" s="13"/>
      <c r="J47" s="22">
        <f>+H47</f>
        <v>2100</v>
      </c>
      <c r="K47" s="23"/>
      <c r="L47" s="24"/>
      <c r="M47" s="25"/>
      <c r="N47" s="25"/>
      <c r="O47" s="15" t="str">
        <f t="shared" si="9"/>
        <v/>
      </c>
    </row>
    <row r="48" spans="1:15" ht="15.75" x14ac:dyDescent="0.25">
      <c r="A48" s="13" t="s">
        <v>36</v>
      </c>
      <c r="B48" s="13">
        <v>2600</v>
      </c>
      <c r="C48" s="13">
        <v>3450</v>
      </c>
      <c r="D48" s="14">
        <v>3352.42</v>
      </c>
      <c r="E48" s="14">
        <v>3323.18</v>
      </c>
      <c r="F48" s="13">
        <v>2813.75</v>
      </c>
      <c r="G48" s="13">
        <v>2870.74</v>
      </c>
      <c r="H48" s="15">
        <f>53*2*35</f>
        <v>3710</v>
      </c>
      <c r="I48" s="13"/>
      <c r="J48" s="22">
        <f>+H48</f>
        <v>3710</v>
      </c>
      <c r="K48" s="23"/>
      <c r="L48" s="24"/>
      <c r="M48" s="25"/>
      <c r="N48" s="25"/>
      <c r="O48" s="15" t="str">
        <f t="shared" si="9"/>
        <v/>
      </c>
    </row>
    <row r="49" spans="1:15" ht="15.75" x14ac:dyDescent="0.25">
      <c r="A49" s="13" t="s">
        <v>10</v>
      </c>
      <c r="B49" s="13">
        <v>10000</v>
      </c>
      <c r="C49" s="13">
        <v>0</v>
      </c>
      <c r="D49" s="14">
        <v>4998.84</v>
      </c>
      <c r="E49" s="14">
        <v>23.14</v>
      </c>
      <c r="F49" s="13">
        <v>2205.29</v>
      </c>
      <c r="G49" s="13">
        <v>2895.17</v>
      </c>
      <c r="H49" s="15">
        <v>2200</v>
      </c>
      <c r="I49" s="13"/>
      <c r="J49" s="22"/>
      <c r="K49" s="23"/>
      <c r="L49" s="24"/>
      <c r="M49" s="25">
        <f>+H49</f>
        <v>2200</v>
      </c>
      <c r="N49" s="25"/>
      <c r="O49" s="15" t="str">
        <f t="shared" si="9"/>
        <v/>
      </c>
    </row>
    <row r="50" spans="1:15" ht="15.75" x14ac:dyDescent="0.25">
      <c r="A50" s="13" t="s">
        <v>13</v>
      </c>
      <c r="B50" s="13">
        <v>6200</v>
      </c>
      <c r="C50" s="13">
        <v>5500</v>
      </c>
      <c r="D50" s="14">
        <v>4910.9399999999996</v>
      </c>
      <c r="E50" s="14">
        <v>3981.53</v>
      </c>
      <c r="F50" s="13">
        <v>0</v>
      </c>
      <c r="G50" s="13">
        <v>1677.04</v>
      </c>
      <c r="H50" s="15">
        <f>46*4*30</f>
        <v>5520</v>
      </c>
      <c r="I50" s="13"/>
      <c r="J50" s="22">
        <f t="shared" ref="J50:J58" si="10">+H50</f>
        <v>5520</v>
      </c>
      <c r="K50" s="23"/>
      <c r="L50" s="24"/>
      <c r="M50" s="25"/>
      <c r="N50" s="25"/>
      <c r="O50" s="15" t="str">
        <f t="shared" si="9"/>
        <v/>
      </c>
    </row>
    <row r="51" spans="1:15" ht="15.75" x14ac:dyDescent="0.25">
      <c r="A51" s="13" t="s">
        <v>37</v>
      </c>
      <c r="B51" s="13">
        <v>2500</v>
      </c>
      <c r="C51" s="13">
        <v>2500</v>
      </c>
      <c r="D51" s="14">
        <v>272.48</v>
      </c>
      <c r="E51" s="14">
        <v>420.93</v>
      </c>
      <c r="F51" s="13">
        <v>682.71</v>
      </c>
      <c r="G51" s="13">
        <v>-395.58</v>
      </c>
      <c r="H51" s="15">
        <v>1000</v>
      </c>
      <c r="I51" s="13"/>
      <c r="J51" s="22">
        <f t="shared" si="10"/>
        <v>1000</v>
      </c>
      <c r="K51" s="23"/>
      <c r="L51" s="24"/>
      <c r="M51" s="25"/>
      <c r="N51" s="25"/>
      <c r="O51" s="15" t="str">
        <f t="shared" si="9"/>
        <v/>
      </c>
    </row>
    <row r="52" spans="1:15" ht="15.75" x14ac:dyDescent="0.25">
      <c r="A52" s="13" t="s">
        <v>38</v>
      </c>
      <c r="B52" s="13">
        <v>25000</v>
      </c>
      <c r="C52" s="13">
        <v>25000</v>
      </c>
      <c r="D52" s="14">
        <v>25358.2</v>
      </c>
      <c r="E52" s="14">
        <v>15671.85</v>
      </c>
      <c r="F52" s="13">
        <v>0</v>
      </c>
      <c r="G52" s="13">
        <v>8298.3700000000008</v>
      </c>
      <c r="H52" s="15">
        <f>46*20*32.5</f>
        <v>29900</v>
      </c>
      <c r="I52" s="13"/>
      <c r="J52" s="22">
        <f t="shared" si="10"/>
        <v>29900</v>
      </c>
      <c r="K52" s="23"/>
      <c r="L52" s="24"/>
      <c r="M52" s="25"/>
      <c r="N52" s="25"/>
      <c r="O52" s="15" t="str">
        <f t="shared" si="9"/>
        <v/>
      </c>
    </row>
    <row r="53" spans="1:15" ht="15.75" x14ac:dyDescent="0.25">
      <c r="A53" s="13" t="s">
        <v>39</v>
      </c>
      <c r="B53" s="13">
        <v>300</v>
      </c>
      <c r="C53" s="13">
        <v>300</v>
      </c>
      <c r="D53" s="14">
        <v>199.31</v>
      </c>
      <c r="E53" s="14">
        <v>16</v>
      </c>
      <c r="F53" s="13">
        <v>0</v>
      </c>
      <c r="G53" s="13">
        <v>46.78</v>
      </c>
      <c r="H53" s="15">
        <v>250</v>
      </c>
      <c r="I53" s="13"/>
      <c r="J53" s="22">
        <f t="shared" si="10"/>
        <v>250</v>
      </c>
      <c r="K53" s="23"/>
      <c r="L53" s="24"/>
      <c r="M53" s="25"/>
      <c r="N53" s="25"/>
      <c r="O53" s="15" t="str">
        <f t="shared" si="9"/>
        <v/>
      </c>
    </row>
    <row r="54" spans="1:15" ht="15.75" x14ac:dyDescent="0.25">
      <c r="A54" s="13" t="s">
        <v>40</v>
      </c>
      <c r="B54" s="13">
        <v>1000</v>
      </c>
      <c r="C54" s="13">
        <v>1000</v>
      </c>
      <c r="D54" s="14">
        <v>0</v>
      </c>
      <c r="E54" s="14">
        <v>1000</v>
      </c>
      <c r="F54" s="13">
        <v>1000</v>
      </c>
      <c r="G54" s="13">
        <v>1000</v>
      </c>
      <c r="H54" s="15">
        <v>1000</v>
      </c>
      <c r="I54" s="13"/>
      <c r="J54" s="22"/>
      <c r="K54" s="23"/>
      <c r="L54" s="24">
        <f>+H54</f>
        <v>1000</v>
      </c>
      <c r="M54" s="25"/>
      <c r="N54" s="25"/>
      <c r="O54" s="15" t="str">
        <f t="shared" si="9"/>
        <v/>
      </c>
    </row>
    <row r="55" spans="1:15" ht="15.75" x14ac:dyDescent="0.25">
      <c r="A55" s="13" t="s">
        <v>41</v>
      </c>
      <c r="B55" s="13">
        <v>150</v>
      </c>
      <c r="C55" s="13">
        <v>100</v>
      </c>
      <c r="D55" s="14">
        <v>106</v>
      </c>
      <c r="E55" s="14">
        <v>245.54</v>
      </c>
      <c r="F55" s="13">
        <v>146</v>
      </c>
      <c r="G55" s="13">
        <v>182</v>
      </c>
      <c r="H55" s="15">
        <v>250</v>
      </c>
      <c r="I55" s="13"/>
      <c r="J55" s="22">
        <f t="shared" si="10"/>
        <v>250</v>
      </c>
      <c r="K55" s="23"/>
      <c r="L55" s="24"/>
      <c r="M55" s="25"/>
      <c r="N55" s="25"/>
      <c r="O55" s="15" t="str">
        <f t="shared" si="9"/>
        <v/>
      </c>
    </row>
    <row r="56" spans="1:15" ht="15.75" x14ac:dyDescent="0.25">
      <c r="A56" s="13" t="s">
        <v>64</v>
      </c>
      <c r="B56" s="13">
        <v>0</v>
      </c>
      <c r="C56" s="13">
        <v>0</v>
      </c>
      <c r="D56" s="14">
        <v>0</v>
      </c>
      <c r="E56" s="14">
        <v>0</v>
      </c>
      <c r="F56" s="13">
        <v>0</v>
      </c>
      <c r="G56" s="13">
        <v>118.4</v>
      </c>
      <c r="H56" s="15">
        <v>100</v>
      </c>
      <c r="I56" s="13"/>
      <c r="J56" s="22">
        <f t="shared" ref="J56" si="11">+H56</f>
        <v>100</v>
      </c>
      <c r="K56" s="23"/>
      <c r="L56" s="24"/>
      <c r="M56" s="25"/>
      <c r="N56" s="25"/>
      <c r="O56" s="15" t="str">
        <f t="shared" si="9"/>
        <v/>
      </c>
    </row>
    <row r="57" spans="1:15" ht="15.75" x14ac:dyDescent="0.25">
      <c r="A57" s="13" t="s">
        <v>42</v>
      </c>
      <c r="B57" s="13">
        <v>150</v>
      </c>
      <c r="C57" s="13">
        <v>150</v>
      </c>
      <c r="D57" s="14">
        <v>0</v>
      </c>
      <c r="E57" s="14">
        <v>0</v>
      </c>
      <c r="F57" s="13">
        <v>0</v>
      </c>
      <c r="G57" s="13">
        <v>12.91</v>
      </c>
      <c r="H57" s="15">
        <v>100</v>
      </c>
      <c r="I57" s="13"/>
      <c r="J57" s="22">
        <f t="shared" si="10"/>
        <v>100</v>
      </c>
      <c r="K57" s="23"/>
      <c r="L57" s="24"/>
      <c r="M57" s="25"/>
      <c r="N57" s="25"/>
      <c r="O57" s="15" t="str">
        <f t="shared" si="9"/>
        <v/>
      </c>
    </row>
    <row r="58" spans="1:15" ht="15.75" x14ac:dyDescent="0.25">
      <c r="A58" s="13" t="s">
        <v>43</v>
      </c>
      <c r="B58" s="13">
        <v>35</v>
      </c>
      <c r="C58" s="13">
        <v>35</v>
      </c>
      <c r="D58" s="14">
        <v>35</v>
      </c>
      <c r="E58" s="14">
        <v>35</v>
      </c>
      <c r="F58" s="13">
        <v>35</v>
      </c>
      <c r="G58" s="13">
        <v>45</v>
      </c>
      <c r="H58" s="15">
        <v>55</v>
      </c>
      <c r="I58" s="13"/>
      <c r="J58" s="22">
        <f t="shared" si="10"/>
        <v>55</v>
      </c>
      <c r="K58" s="23"/>
      <c r="L58" s="24"/>
      <c r="M58" s="25"/>
      <c r="N58" s="25"/>
      <c r="O58" s="15" t="str">
        <f t="shared" si="9"/>
        <v/>
      </c>
    </row>
    <row r="59" spans="1:15" s="2" customFormat="1" ht="15.75" x14ac:dyDescent="0.25">
      <c r="A59" s="4" t="s">
        <v>17</v>
      </c>
      <c r="B59" s="4">
        <f>SUM(B42:B58)</f>
        <v>56435</v>
      </c>
      <c r="C59" s="4">
        <f t="shared" ref="C59:N59" si="12">SUM(C42:C58)</f>
        <v>46535</v>
      </c>
      <c r="D59" s="5">
        <f t="shared" ref="D59:G59" si="13">SUM(D42:D58)</f>
        <v>44562.39</v>
      </c>
      <c r="E59" s="5">
        <f t="shared" si="13"/>
        <v>30392.32</v>
      </c>
      <c r="F59" s="4">
        <f t="shared" si="13"/>
        <v>10145.049999999999</v>
      </c>
      <c r="G59" s="4">
        <f t="shared" si="13"/>
        <v>23508.82</v>
      </c>
      <c r="H59" s="6">
        <f t="shared" si="12"/>
        <v>53430</v>
      </c>
      <c r="I59" s="4"/>
      <c r="J59" s="17">
        <f t="shared" si="12"/>
        <v>45485</v>
      </c>
      <c r="K59" s="18">
        <f t="shared" si="12"/>
        <v>1295</v>
      </c>
      <c r="L59" s="19">
        <f t="shared" si="12"/>
        <v>4450</v>
      </c>
      <c r="M59" s="20">
        <f t="shared" si="12"/>
        <v>2200</v>
      </c>
      <c r="N59" s="20">
        <f t="shared" si="12"/>
        <v>0</v>
      </c>
      <c r="O59" s="6">
        <f>SUM(J59:N59)</f>
        <v>53430</v>
      </c>
    </row>
    <row r="60" spans="1:15" ht="15.75" x14ac:dyDescent="0.25">
      <c r="A60" s="13"/>
      <c r="B60" s="13"/>
      <c r="C60" s="13"/>
      <c r="D60" s="14"/>
      <c r="E60" s="14"/>
      <c r="F60" s="13"/>
      <c r="G60" s="13"/>
      <c r="H60" s="15"/>
      <c r="I60" s="13"/>
      <c r="J60" s="22"/>
      <c r="K60" s="23"/>
      <c r="L60" s="24"/>
      <c r="M60" s="25"/>
      <c r="N60" s="25"/>
      <c r="O60" s="15"/>
    </row>
    <row r="61" spans="1:15" s="2" customFormat="1" ht="15.75" x14ac:dyDescent="0.25">
      <c r="A61" s="4" t="s">
        <v>44</v>
      </c>
      <c r="B61" s="4">
        <f>SUM(B39+B59)</f>
        <v>74785</v>
      </c>
      <c r="C61" s="4">
        <f t="shared" ref="C61:N61" si="14">SUM(C39+C59)</f>
        <v>62535</v>
      </c>
      <c r="D61" s="5">
        <f t="shared" ref="D61:G61" si="15">SUM(D39+D59)</f>
        <v>62114.31</v>
      </c>
      <c r="E61" s="5">
        <f t="shared" si="15"/>
        <v>40326.46</v>
      </c>
      <c r="F61" s="4">
        <f t="shared" si="15"/>
        <v>30804.560000000001</v>
      </c>
      <c r="G61" s="4">
        <f t="shared" si="15"/>
        <v>45612.88</v>
      </c>
      <c r="H61" s="6">
        <f t="shared" si="14"/>
        <v>68880</v>
      </c>
      <c r="I61" s="4"/>
      <c r="J61" s="17">
        <f t="shared" si="14"/>
        <v>45485</v>
      </c>
      <c r="K61" s="18">
        <f t="shared" si="14"/>
        <v>1295</v>
      </c>
      <c r="L61" s="19">
        <f t="shared" si="14"/>
        <v>4450</v>
      </c>
      <c r="M61" s="20">
        <f t="shared" si="14"/>
        <v>15650</v>
      </c>
      <c r="N61" s="20">
        <f t="shared" si="14"/>
        <v>2000</v>
      </c>
      <c r="O61" s="6">
        <f>SUM(J61:N61)</f>
        <v>68880</v>
      </c>
    </row>
    <row r="62" spans="1:15" ht="15.75" x14ac:dyDescent="0.25">
      <c r="A62" s="13"/>
      <c r="B62" s="13"/>
      <c r="C62" s="13"/>
      <c r="D62" s="14"/>
      <c r="E62" s="14"/>
      <c r="F62" s="13"/>
      <c r="G62" s="13"/>
      <c r="H62" s="15"/>
      <c r="I62" s="13"/>
      <c r="J62" s="22"/>
      <c r="K62" s="23"/>
      <c r="L62" s="24"/>
      <c r="M62" s="25"/>
      <c r="N62" s="25"/>
      <c r="O62" s="15"/>
    </row>
    <row r="63" spans="1:15" s="2" customFormat="1" ht="15.75" x14ac:dyDescent="0.25">
      <c r="A63" s="4" t="s">
        <v>45</v>
      </c>
      <c r="B63" s="4">
        <f>SUM(B12-B61)</f>
        <v>3065</v>
      </c>
      <c r="C63" s="4">
        <f>SUM(C12-C61)</f>
        <v>-6535</v>
      </c>
      <c r="D63" s="5">
        <f>SUM(D12-D61)</f>
        <v>11503.089999999997</v>
      </c>
      <c r="E63" s="5">
        <f t="shared" ref="E63:F63" si="16">SUM(E12-E61)</f>
        <v>2728.3700000000026</v>
      </c>
      <c r="F63" s="4">
        <f t="shared" si="16"/>
        <v>4461.0799999999981</v>
      </c>
      <c r="G63" s="4">
        <f>SUM(G12-G61)</f>
        <v>-2314.6299999999901</v>
      </c>
      <c r="H63" s="6">
        <f>SUM(H12-H61)</f>
        <v>0</v>
      </c>
      <c r="I63" s="16"/>
      <c r="J63" s="17">
        <f>+J12-J39-J59</f>
        <v>-1055</v>
      </c>
      <c r="K63" s="18">
        <f>+K12-K39-K59</f>
        <v>1205</v>
      </c>
      <c r="L63" s="19">
        <f>+L12-L39-L59</f>
        <v>1300</v>
      </c>
      <c r="M63" s="20">
        <f>+M12-M39-M59</f>
        <v>-1450</v>
      </c>
      <c r="N63" s="20">
        <f>+N12-N39-N59</f>
        <v>0</v>
      </c>
      <c r="O63" s="6">
        <f>+O12-O39-O59</f>
        <v>0</v>
      </c>
    </row>
    <row r="64" spans="1:15" ht="15.75" x14ac:dyDescent="0.25">
      <c r="A64" s="13"/>
      <c r="B64" s="13"/>
      <c r="C64" s="13"/>
      <c r="D64" s="14"/>
      <c r="E64" s="14"/>
      <c r="F64" s="13"/>
      <c r="G64" s="13"/>
      <c r="H64" s="13"/>
      <c r="I64" s="13"/>
      <c r="J64" s="22"/>
      <c r="K64" s="23"/>
      <c r="L64" s="24"/>
      <c r="M64" s="25"/>
      <c r="N64" s="25"/>
      <c r="O64" s="15"/>
    </row>
    <row r="65" spans="1:15" ht="15.75" x14ac:dyDescent="0.25">
      <c r="A65" s="13"/>
      <c r="B65" s="13"/>
      <c r="C65" s="13"/>
      <c r="D65" s="14"/>
      <c r="E65" s="14"/>
      <c r="F65" s="13"/>
      <c r="G65" s="13"/>
      <c r="H65" s="13"/>
      <c r="I65" s="4"/>
      <c r="J65" s="17">
        <f>+J2+J63</f>
        <v>2650.09</v>
      </c>
      <c r="K65" s="18">
        <f>+K2+K63</f>
        <v>4642.3500000000004</v>
      </c>
      <c r="L65" s="19">
        <f>+L2+L63</f>
        <v>20611.55</v>
      </c>
      <c r="M65" s="20">
        <f>+M2+M63</f>
        <v>30794.75</v>
      </c>
      <c r="N65" s="20">
        <f>+N2+N63</f>
        <v>-1027.45</v>
      </c>
      <c r="O65" s="6">
        <f>+O2+O63</f>
        <v>57671.29</v>
      </c>
    </row>
  </sheetData>
  <pageMargins left="0.25" right="0.25" top="0.25" bottom="0.25" header="0" footer="0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B082806CBAE42B59DDCB16746FC7F" ma:contentTypeVersion="15" ma:contentTypeDescription="Create a new document." ma:contentTypeScope="" ma:versionID="3338051d62692a09da35cfd314126ff0">
  <xsd:schema xmlns:xsd="http://www.w3.org/2001/XMLSchema" xmlns:xs="http://www.w3.org/2001/XMLSchema" xmlns:p="http://schemas.microsoft.com/office/2006/metadata/properties" xmlns:ns1="http://schemas.microsoft.com/sharepoint/v3" xmlns:ns2="e3dfca8e-8532-4451-88f4-3e45df7f1f2a" xmlns:ns3="bc2fe558-432a-4c25-ae63-639a009cd992" targetNamespace="http://schemas.microsoft.com/office/2006/metadata/properties" ma:root="true" ma:fieldsID="9d4688c25965ed5c0f87bdd92403b7a7" ns1:_="" ns2:_="" ns3:_="">
    <xsd:import namespace="http://schemas.microsoft.com/sharepoint/v3"/>
    <xsd:import namespace="e3dfca8e-8532-4451-88f4-3e45df7f1f2a"/>
    <xsd:import namespace="bc2fe558-432a-4c25-ae63-639a009cd9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fca8e-8532-4451-88f4-3e45df7f1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fe558-432a-4c25-ae63-639a009cd9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CD0C36-E4AC-4E65-B934-B17EE3DBF0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851AA8-486E-412C-9C39-47A645EC312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6400596-82B7-47EA-92D6-3FA72631A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dfca8e-8532-4451-88f4-3e45df7f1f2a"/>
    <ds:schemaRef ds:uri="bc2fe558-432a-4c25-ae63-639a009cd9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</dc:creator>
  <cp:keywords/>
  <dc:description/>
  <cp:lastModifiedBy>Tony Giaccio</cp:lastModifiedBy>
  <cp:revision/>
  <cp:lastPrinted>2022-07-12T15:45:22Z</cp:lastPrinted>
  <dcterms:created xsi:type="dcterms:W3CDTF">2018-06-05T13:27:18Z</dcterms:created>
  <dcterms:modified xsi:type="dcterms:W3CDTF">2022-07-12T15:47:34Z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0x01010092EB082806CBAE42B59DDCB16746FC7F</vt:lpwstr>
  </property>
  <property fmtid="{D5CDD505-2E9C-101B-9397-08002B2CF9AE}" pid="3" name="Order">
    <vt:r8>739400</vt:r8>
  </property>
</Properties>
</file>